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opantsevKP\Desktop\ФЗ\! Отчеты\! РЕПО с плавающей ставкой\"/>
    </mc:Choice>
  </mc:AlternateContent>
  <xr:revisionPtr revIDLastSave="0" documentId="13_ncr:1_{DD89964C-5C0C-4791-ADE1-31A7A7AE6851}" xr6:coauthVersionLast="47" xr6:coauthVersionMax="47" xr10:uidLastSave="{00000000-0000-0000-0000-000000000000}"/>
  <bookViews>
    <workbookView xWindow="28680" yWindow="-120" windowWidth="29040" windowHeight="15840" tabRatio="862" xr2:uid="{BE825BAD-7594-4428-B897-6166E3A252EC}"/>
  </bookViews>
  <sheets>
    <sheet name="1. ЦК 7дн RREFKYER" sheetId="6" r:id="rId1"/>
    <sheet name="2. безЦК 7дн RREFKYER" sheetId="7" r:id="rId2"/>
    <sheet name="3. ЦК 7дн rusfarON" sheetId="1" r:id="rId3"/>
    <sheet name="3.1 ЦК Y1 rusfarON" sheetId="8" r:id="rId4"/>
    <sheet name="3.1 ЦК Y2 rusfarON" sheetId="9" r:id="rId5"/>
    <sheet name="4 безЦК 7дн rusfarON" sheetId="2" r:id="rId6"/>
    <sheet name="4.1. и 4.2 без ЦК S0_S01_S02" sheetId="10" r:id="rId7"/>
    <sheet name="5. ЦК 14дн 1W" sheetId="3" r:id="rId8"/>
    <sheet name="6. безЦК 14дн 1W" sheetId="4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" i="7" l="1"/>
  <c r="J142" i="3"/>
  <c r="D266" i="3"/>
  <c r="D234" i="3"/>
  <c r="D212" i="3"/>
  <c r="D217" i="3"/>
  <c r="C241" i="4" l="1"/>
  <c r="C147" i="7" l="1"/>
  <c r="D73" i="10" l="1"/>
  <c r="G73" i="10" s="1"/>
  <c r="H73" i="10" s="1"/>
  <c r="D64" i="10"/>
  <c r="G64" i="10" s="1"/>
  <c r="H64" i="10" s="1"/>
  <c r="G55" i="10"/>
  <c r="D55" i="10"/>
  <c r="D46" i="10"/>
  <c r="H46" i="10" s="1"/>
  <c r="I46" i="10" s="1"/>
  <c r="E15" i="8"/>
  <c r="E15" i="9"/>
  <c r="H15" i="9" s="1"/>
  <c r="I15" i="9" s="1"/>
  <c r="D37" i="10"/>
  <c r="H37" i="10" s="1"/>
  <c r="I37" i="10" s="1"/>
  <c r="A15" i="9"/>
  <c r="A15" i="8"/>
  <c r="H26" i="10"/>
  <c r="H25" i="10"/>
  <c r="G25" i="10"/>
  <c r="G26" i="10"/>
  <c r="O210" i="6"/>
  <c r="O166" i="7"/>
  <c r="O117" i="7"/>
  <c r="M117" i="7"/>
  <c r="P117" i="7" s="1"/>
  <c r="M25" i="7"/>
  <c r="P25" i="7" s="1"/>
  <c r="O24" i="7"/>
  <c r="M24" i="7"/>
  <c r="P24" i="7" s="1"/>
  <c r="M166" i="7"/>
  <c r="P166" i="7" s="1"/>
  <c r="A159" i="7"/>
  <c r="E160" i="7"/>
  <c r="E159" i="7"/>
  <c r="E147" i="7"/>
  <c r="C146" i="7"/>
  <c r="E146" i="7" s="1"/>
  <c r="H146" i="7" s="1"/>
  <c r="C145" i="7"/>
  <c r="E145" i="7" s="1"/>
  <c r="C144" i="7"/>
  <c r="E144" i="7" s="1"/>
  <c r="C143" i="7"/>
  <c r="E143" i="7" s="1"/>
  <c r="A143" i="7"/>
  <c r="C112" i="7"/>
  <c r="E112" i="7" s="1"/>
  <c r="C111" i="7"/>
  <c r="E111" i="7" s="1"/>
  <c r="C110" i="7"/>
  <c r="E110" i="7" s="1"/>
  <c r="A110" i="7"/>
  <c r="C81" i="7"/>
  <c r="E81" i="7" s="1"/>
  <c r="C80" i="7"/>
  <c r="E80" i="7" s="1"/>
  <c r="C79" i="7"/>
  <c r="E79" i="7" s="1"/>
  <c r="A79" i="7"/>
  <c r="C55" i="7"/>
  <c r="E55" i="7" s="1"/>
  <c r="C54" i="7"/>
  <c r="E54" i="7" s="1"/>
  <c r="A54" i="7"/>
  <c r="H143" i="7" l="1"/>
  <c r="H147" i="7"/>
  <c r="H159" i="7"/>
  <c r="I159" i="7" s="1"/>
  <c r="H145" i="7"/>
  <c r="H160" i="7"/>
  <c r="H55" i="10"/>
  <c r="I25" i="10"/>
  <c r="H15" i="8"/>
  <c r="I15" i="8" s="1"/>
  <c r="H144" i="7"/>
  <c r="H112" i="7"/>
  <c r="H81" i="7"/>
  <c r="H54" i="7"/>
  <c r="J54" i="7" s="1"/>
  <c r="H111" i="7"/>
  <c r="H80" i="7"/>
  <c r="H110" i="7"/>
  <c r="H79" i="7"/>
  <c r="H55" i="7"/>
  <c r="C18" i="7"/>
  <c r="C19" i="7" s="1"/>
  <c r="E19" i="7" s="1"/>
  <c r="A18" i="7"/>
  <c r="I18" i="7" s="1"/>
  <c r="C6" i="7"/>
  <c r="J143" i="7" l="1"/>
  <c r="J159" i="7"/>
  <c r="I143" i="7"/>
  <c r="I54" i="7"/>
  <c r="I110" i="7"/>
  <c r="H19" i="7"/>
  <c r="J79" i="7"/>
  <c r="J110" i="7"/>
  <c r="I79" i="7"/>
  <c r="E18" i="7"/>
  <c r="H18" i="7" s="1"/>
  <c r="J18" i="7" s="1"/>
  <c r="M210" i="6" l="1"/>
  <c r="P210" i="6" s="1"/>
  <c r="O23" i="6"/>
  <c r="O128" i="6"/>
  <c r="M128" i="6"/>
  <c r="P128" i="6" s="1"/>
  <c r="I128" i="6"/>
  <c r="M23" i="6"/>
  <c r="M22" i="6"/>
  <c r="P22" i="6" s="1"/>
  <c r="I23" i="6"/>
  <c r="I22" i="6"/>
  <c r="K22" i="6"/>
  <c r="A203" i="6"/>
  <c r="E204" i="6"/>
  <c r="E203" i="6"/>
  <c r="C168" i="6"/>
  <c r="E168" i="6" s="1"/>
  <c r="C167" i="6"/>
  <c r="E167" i="6" s="1"/>
  <c r="C166" i="6"/>
  <c r="E166" i="6" s="1"/>
  <c r="E169" i="6"/>
  <c r="C165" i="6"/>
  <c r="E165" i="6" s="1"/>
  <c r="A165" i="6"/>
  <c r="E123" i="6"/>
  <c r="C122" i="6"/>
  <c r="E122" i="6" s="1"/>
  <c r="A122" i="6"/>
  <c r="E124" i="6"/>
  <c r="F86" i="6"/>
  <c r="F87" i="6"/>
  <c r="C86" i="6"/>
  <c r="E86" i="6" s="1"/>
  <c r="C85" i="6"/>
  <c r="E85" i="6" s="1"/>
  <c r="A85" i="6"/>
  <c r="E87" i="6"/>
  <c r="A59" i="6"/>
  <c r="F60" i="6"/>
  <c r="F59" i="6"/>
  <c r="F85" i="6" s="1"/>
  <c r="C59" i="6"/>
  <c r="E59" i="6" s="1"/>
  <c r="E60" i="6"/>
  <c r="P23" i="6"/>
  <c r="C16" i="6"/>
  <c r="E16" i="6" s="1"/>
  <c r="A16" i="6"/>
  <c r="E17" i="6"/>
  <c r="C6" i="6"/>
  <c r="H165" i="6" l="1"/>
  <c r="H166" i="6"/>
  <c r="H168" i="6"/>
  <c r="H203" i="6"/>
  <c r="J203" i="6" s="1"/>
  <c r="K210" i="6" s="1"/>
  <c r="H167" i="6"/>
  <c r="H204" i="6"/>
  <c r="H122" i="6"/>
  <c r="H169" i="6"/>
  <c r="H123" i="6"/>
  <c r="H124" i="6"/>
  <c r="H60" i="6"/>
  <c r="H87" i="6"/>
  <c r="H85" i="6"/>
  <c r="H86" i="6"/>
  <c r="H16" i="6"/>
  <c r="I16" i="6" s="1"/>
  <c r="H59" i="6"/>
  <c r="H17" i="6"/>
  <c r="A246" i="4"/>
  <c r="A240" i="4"/>
  <c r="P252" i="4"/>
  <c r="D247" i="4"/>
  <c r="D246" i="4"/>
  <c r="E241" i="4"/>
  <c r="H241" i="4" s="1"/>
  <c r="H240" i="4"/>
  <c r="E240" i="4"/>
  <c r="M213" i="4"/>
  <c r="P213" i="4" s="1"/>
  <c r="A207" i="4"/>
  <c r="D208" i="4"/>
  <c r="D207" i="4"/>
  <c r="E178" i="4"/>
  <c r="C178" i="4"/>
  <c r="D178" i="4" s="1"/>
  <c r="A178" i="4"/>
  <c r="E149" i="4"/>
  <c r="C149" i="4"/>
  <c r="A149" i="4"/>
  <c r="E203" i="4"/>
  <c r="E202" i="4"/>
  <c r="A202" i="4"/>
  <c r="E174" i="4"/>
  <c r="E173" i="4"/>
  <c r="A173" i="4"/>
  <c r="D149" i="4"/>
  <c r="E145" i="4"/>
  <c r="E144" i="4"/>
  <c r="A144" i="4"/>
  <c r="C121" i="4"/>
  <c r="D121" i="4" s="1"/>
  <c r="E121" i="4"/>
  <c r="A121" i="4"/>
  <c r="E117" i="4"/>
  <c r="E116" i="4"/>
  <c r="A116" i="4"/>
  <c r="C88" i="4"/>
  <c r="D88" i="4" s="1"/>
  <c r="A88" i="4"/>
  <c r="E84" i="4"/>
  <c r="A83" i="4"/>
  <c r="M61" i="4"/>
  <c r="P61" i="4" s="1"/>
  <c r="E56" i="4"/>
  <c r="A56" i="4"/>
  <c r="C56" i="4"/>
  <c r="D56" i="4" s="1"/>
  <c r="C51" i="4"/>
  <c r="C52" i="4" s="1"/>
  <c r="E52" i="4" s="1"/>
  <c r="A51" i="4"/>
  <c r="M24" i="4"/>
  <c r="P24" i="4" s="1"/>
  <c r="M23" i="4"/>
  <c r="P23" i="4" s="1"/>
  <c r="I23" i="4"/>
  <c r="H23" i="4" s="1"/>
  <c r="C16" i="4"/>
  <c r="C17" i="4" s="1"/>
  <c r="E17" i="4" s="1"/>
  <c r="A16" i="4"/>
  <c r="C6" i="4"/>
  <c r="Q277" i="3"/>
  <c r="Q245" i="3"/>
  <c r="N81" i="3"/>
  <c r="Q81" i="3" s="1"/>
  <c r="N26" i="3"/>
  <c r="Q26" i="3" s="1"/>
  <c r="N25" i="3"/>
  <c r="Q25" i="3" s="1"/>
  <c r="F265" i="3"/>
  <c r="F266" i="3"/>
  <c r="B271" i="3"/>
  <c r="B265" i="3"/>
  <c r="E272" i="3"/>
  <c r="E271" i="3"/>
  <c r="E240" i="3"/>
  <c r="D233" i="3"/>
  <c r="F233" i="3" s="1"/>
  <c r="E239" i="3"/>
  <c r="B239" i="3"/>
  <c r="B233" i="3"/>
  <c r="F234" i="3"/>
  <c r="D211" i="3"/>
  <c r="F211" i="3" s="1"/>
  <c r="E217" i="3"/>
  <c r="B217" i="3"/>
  <c r="B211" i="3"/>
  <c r="F212" i="3"/>
  <c r="D176" i="3"/>
  <c r="F176" i="3" s="1"/>
  <c r="D182" i="3"/>
  <c r="E182" i="3" s="1"/>
  <c r="B182" i="3"/>
  <c r="B176" i="3"/>
  <c r="F177" i="3"/>
  <c r="D148" i="3"/>
  <c r="D142" i="3"/>
  <c r="F142" i="3" s="1"/>
  <c r="B148" i="3"/>
  <c r="B142" i="3"/>
  <c r="E148" i="3"/>
  <c r="F143" i="3"/>
  <c r="B111" i="3"/>
  <c r="D111" i="3"/>
  <c r="E111" i="3" s="1"/>
  <c r="B107" i="3"/>
  <c r="D107" i="3"/>
  <c r="F107" i="3" s="1"/>
  <c r="F108" i="3"/>
  <c r="D76" i="3"/>
  <c r="E76" i="3" s="1"/>
  <c r="B76" i="3"/>
  <c r="B71" i="3"/>
  <c r="D71" i="3"/>
  <c r="F71" i="3" s="1"/>
  <c r="F72" i="3"/>
  <c r="D16" i="3"/>
  <c r="F17" i="3"/>
  <c r="D6" i="3"/>
  <c r="B16" i="3"/>
  <c r="I24" i="2"/>
  <c r="H24" i="2" s="1"/>
  <c r="F207" i="4" l="1"/>
  <c r="F208" i="4"/>
  <c r="I165" i="6"/>
  <c r="J165" i="6"/>
  <c r="I266" i="3"/>
  <c r="J16" i="6"/>
  <c r="J59" i="6"/>
  <c r="I59" i="6"/>
  <c r="I122" i="6"/>
  <c r="I203" i="6"/>
  <c r="J85" i="6"/>
  <c r="J122" i="6"/>
  <c r="I85" i="6"/>
  <c r="I240" i="4"/>
  <c r="I252" i="4" s="1"/>
  <c r="K252" i="4" s="1"/>
  <c r="F247" i="4"/>
  <c r="F246" i="4"/>
  <c r="H144" i="4"/>
  <c r="H145" i="4"/>
  <c r="H174" i="4"/>
  <c r="H203" i="4"/>
  <c r="F121" i="4"/>
  <c r="G121" i="4" s="1"/>
  <c r="H202" i="4"/>
  <c r="H173" i="4"/>
  <c r="F178" i="4"/>
  <c r="G178" i="4" s="1"/>
  <c r="F149" i="4"/>
  <c r="G149" i="4" s="1"/>
  <c r="H117" i="4"/>
  <c r="H116" i="4"/>
  <c r="H84" i="4"/>
  <c r="H17" i="4"/>
  <c r="F88" i="4"/>
  <c r="G88" i="4" s="1"/>
  <c r="E83" i="4"/>
  <c r="K23" i="4"/>
  <c r="F56" i="4"/>
  <c r="G56" i="4" s="1"/>
  <c r="H52" i="4"/>
  <c r="E51" i="4"/>
  <c r="E16" i="4"/>
  <c r="I16" i="4" s="1"/>
  <c r="I107" i="3"/>
  <c r="I108" i="3"/>
  <c r="G239" i="3"/>
  <c r="G272" i="3"/>
  <c r="G271" i="3"/>
  <c r="I265" i="3"/>
  <c r="G240" i="3"/>
  <c r="H239" i="3" s="1"/>
  <c r="I233" i="3"/>
  <c r="I234" i="3"/>
  <c r="I211" i="3"/>
  <c r="I212" i="3"/>
  <c r="G217" i="3"/>
  <c r="H217" i="3" s="1"/>
  <c r="I176" i="3"/>
  <c r="I177" i="3"/>
  <c r="G182" i="3"/>
  <c r="H182" i="3" s="1"/>
  <c r="G111" i="3"/>
  <c r="I142" i="3"/>
  <c r="I143" i="3"/>
  <c r="G148" i="3"/>
  <c r="H148" i="3" s="1"/>
  <c r="G76" i="3"/>
  <c r="H76" i="3" s="1"/>
  <c r="I71" i="3"/>
  <c r="I72" i="3"/>
  <c r="I17" i="3"/>
  <c r="J107" i="3" l="1"/>
  <c r="J265" i="3"/>
  <c r="J277" i="3" s="1"/>
  <c r="L277" i="3" s="1"/>
  <c r="I202" i="4"/>
  <c r="G207" i="4"/>
  <c r="G246" i="4"/>
  <c r="I144" i="4"/>
  <c r="I173" i="4"/>
  <c r="I116" i="4"/>
  <c r="H83" i="4"/>
  <c r="I83" i="4" s="1"/>
  <c r="H51" i="4"/>
  <c r="I51" i="4" s="1"/>
  <c r="I61" i="4" s="1"/>
  <c r="H16" i="4"/>
  <c r="J16" i="4" s="1"/>
  <c r="K24" i="4" s="1"/>
  <c r="H271" i="3"/>
  <c r="J233" i="3"/>
  <c r="J245" i="3" s="1"/>
  <c r="L245" i="3" s="1"/>
  <c r="J211" i="3"/>
  <c r="J71" i="3"/>
  <c r="J81" i="3" s="1"/>
  <c r="L81" i="3" s="1"/>
  <c r="H111" i="3"/>
  <c r="J176" i="3"/>
  <c r="F16" i="3" l="1"/>
  <c r="M161" i="2"/>
  <c r="P161" i="2" s="1"/>
  <c r="C151" i="2"/>
  <c r="E151" i="2" s="1"/>
  <c r="C150" i="2"/>
  <c r="E150" i="2" s="1"/>
  <c r="C149" i="2"/>
  <c r="E149" i="2" s="1"/>
  <c r="C148" i="2"/>
  <c r="E148" i="2" s="1"/>
  <c r="C147" i="2"/>
  <c r="E147" i="2" s="1"/>
  <c r="A147" i="2"/>
  <c r="M139" i="2"/>
  <c r="P139" i="2" s="1"/>
  <c r="F129" i="2"/>
  <c r="F151" i="2" s="1"/>
  <c r="F128" i="2"/>
  <c r="F150" i="2" s="1"/>
  <c r="C129" i="2"/>
  <c r="E129" i="2" s="1"/>
  <c r="C128" i="2"/>
  <c r="C127" i="2"/>
  <c r="E127" i="2" s="1"/>
  <c r="C126" i="2"/>
  <c r="E126" i="2" s="1"/>
  <c r="C125" i="2"/>
  <c r="E125" i="2" s="1"/>
  <c r="E128" i="2"/>
  <c r="A125" i="2"/>
  <c r="M117" i="2"/>
  <c r="P117" i="2" s="1"/>
  <c r="M95" i="2"/>
  <c r="P95" i="2" s="1"/>
  <c r="C106" i="2"/>
  <c r="E106" i="2" s="1"/>
  <c r="F106" i="2"/>
  <c r="F105" i="2"/>
  <c r="F127" i="2" s="1"/>
  <c r="F149" i="2" s="1"/>
  <c r="C105" i="2"/>
  <c r="E105" i="2" s="1"/>
  <c r="C104" i="2"/>
  <c r="E104" i="2" s="1"/>
  <c r="C103" i="2"/>
  <c r="E103" i="2" s="1"/>
  <c r="A103" i="2"/>
  <c r="A79" i="2"/>
  <c r="F81" i="2"/>
  <c r="F80" i="2"/>
  <c r="F104" i="2" s="1"/>
  <c r="F126" i="2" s="1"/>
  <c r="F148" i="2" s="1"/>
  <c r="F79" i="2"/>
  <c r="F103" i="2" s="1"/>
  <c r="F125" i="2" s="1"/>
  <c r="F147" i="2" s="1"/>
  <c r="C81" i="2"/>
  <c r="E81" i="2" s="1"/>
  <c r="C80" i="2"/>
  <c r="E80" i="2" s="1"/>
  <c r="C79" i="2"/>
  <c r="E79" i="2" s="1"/>
  <c r="M71" i="2"/>
  <c r="F57" i="2"/>
  <c r="F56" i="2"/>
  <c r="C56" i="2"/>
  <c r="A56" i="2"/>
  <c r="A15" i="2"/>
  <c r="M25" i="2"/>
  <c r="P25" i="2" s="1"/>
  <c r="M24" i="2"/>
  <c r="P24" i="2" s="1"/>
  <c r="F16" i="2"/>
  <c r="C15" i="2"/>
  <c r="E15" i="2" s="1"/>
  <c r="C6" i="2"/>
  <c r="I15" i="1"/>
  <c r="J15" i="1" s="1"/>
  <c r="G16" i="1"/>
  <c r="F16" i="1"/>
  <c r="H150" i="2" l="1"/>
  <c r="H149" i="2"/>
  <c r="I16" i="3"/>
  <c r="H147" i="2"/>
  <c r="H148" i="2"/>
  <c r="H151" i="2"/>
  <c r="H127" i="2"/>
  <c r="H129" i="2"/>
  <c r="H125" i="2"/>
  <c r="H126" i="2"/>
  <c r="H128" i="2"/>
  <c r="H104" i="2"/>
  <c r="H103" i="2"/>
  <c r="H81" i="2"/>
  <c r="H106" i="2"/>
  <c r="H105" i="2"/>
  <c r="H80" i="2"/>
  <c r="H79" i="2"/>
  <c r="I16" i="1"/>
  <c r="K15" i="1" s="1"/>
  <c r="H15" i="2"/>
  <c r="I15" i="2"/>
  <c r="C16" i="2"/>
  <c r="K24" i="2"/>
  <c r="N56" i="1"/>
  <c r="N55" i="1"/>
  <c r="N82" i="1"/>
  <c r="N106" i="1"/>
  <c r="Q106" i="1" s="1"/>
  <c r="N132" i="1"/>
  <c r="Q132" i="1" s="1"/>
  <c r="N158" i="1"/>
  <c r="Q158" i="1" s="1"/>
  <c r="N180" i="1"/>
  <c r="Q180" i="1" s="1"/>
  <c r="D170" i="1"/>
  <c r="F170" i="1" s="1"/>
  <c r="D169" i="1"/>
  <c r="F169" i="1" s="1"/>
  <c r="D168" i="1"/>
  <c r="F168" i="1" s="1"/>
  <c r="D167" i="1"/>
  <c r="F167" i="1" s="1"/>
  <c r="D166" i="1"/>
  <c r="F166" i="1" s="1"/>
  <c r="G144" i="1"/>
  <c r="G170" i="1" s="1"/>
  <c r="G143" i="1"/>
  <c r="G169" i="1" s="1"/>
  <c r="D143" i="1"/>
  <c r="F143" i="1" s="1"/>
  <c r="D142" i="1"/>
  <c r="D141" i="1"/>
  <c r="F141" i="1" s="1"/>
  <c r="D140" i="1"/>
  <c r="F144" i="1"/>
  <c r="G116" i="1"/>
  <c r="G117" i="1"/>
  <c r="D116" i="1"/>
  <c r="D115" i="1"/>
  <c r="F115" i="1" s="1"/>
  <c r="D114" i="1"/>
  <c r="F114" i="1" s="1"/>
  <c r="F117" i="1"/>
  <c r="G91" i="1"/>
  <c r="D90" i="1"/>
  <c r="F90" i="1" s="1"/>
  <c r="G92" i="1"/>
  <c r="G68" i="1"/>
  <c r="G67" i="1"/>
  <c r="G90" i="1" s="1"/>
  <c r="D91" i="1"/>
  <c r="F91" i="1" s="1"/>
  <c r="F92" i="1"/>
  <c r="F68" i="1"/>
  <c r="D67" i="1"/>
  <c r="F67" i="1" s="1"/>
  <c r="I147" i="2" l="1"/>
  <c r="I90" i="1"/>
  <c r="E16" i="2"/>
  <c r="H16" i="2" s="1"/>
  <c r="J147" i="2"/>
  <c r="K161" i="2" s="1"/>
  <c r="H161" i="2" s="1"/>
  <c r="I161" i="2" s="1"/>
  <c r="J16" i="3"/>
  <c r="J125" i="2"/>
  <c r="K139" i="2" s="1"/>
  <c r="H139" i="2" s="1"/>
  <c r="I139" i="2" s="1"/>
  <c r="I125" i="2"/>
  <c r="I79" i="2"/>
  <c r="I103" i="2"/>
  <c r="J79" i="2"/>
  <c r="K95" i="2" s="1"/>
  <c r="J103" i="2"/>
  <c r="K117" i="2" s="1"/>
  <c r="H117" i="2" s="1"/>
  <c r="I117" i="2" s="1"/>
  <c r="I169" i="1"/>
  <c r="I170" i="1"/>
  <c r="G142" i="1"/>
  <c r="F142" i="1"/>
  <c r="F140" i="1"/>
  <c r="I144" i="1"/>
  <c r="I143" i="1"/>
  <c r="F116" i="1"/>
  <c r="G115" i="1"/>
  <c r="G141" i="1" s="1"/>
  <c r="G114" i="1"/>
  <c r="I117" i="1"/>
  <c r="I92" i="1"/>
  <c r="I91" i="1"/>
  <c r="I67" i="1"/>
  <c r="J67" i="1" s="1"/>
  <c r="I68" i="1"/>
  <c r="J15" i="2" l="1"/>
  <c r="K25" i="2" s="1"/>
  <c r="H25" i="2" s="1"/>
  <c r="I25" i="2" s="1"/>
  <c r="J90" i="1"/>
  <c r="H95" i="2"/>
  <c r="I95" i="2" s="1"/>
  <c r="G167" i="1"/>
  <c r="I167" i="1" s="1"/>
  <c r="G168" i="1"/>
  <c r="I168" i="1" s="1"/>
  <c r="I142" i="1"/>
  <c r="I114" i="1"/>
  <c r="G140" i="1"/>
  <c r="I141" i="1"/>
  <c r="I116" i="1"/>
  <c r="I115" i="1"/>
  <c r="K90" i="1"/>
  <c r="L106" i="1" s="1"/>
  <c r="K67" i="1"/>
  <c r="J82" i="1" s="1"/>
  <c r="L82" i="1" s="1"/>
  <c r="J114" i="1" l="1"/>
  <c r="G166" i="1"/>
  <c r="I166" i="1" s="1"/>
  <c r="I140" i="1"/>
  <c r="K114" i="1"/>
  <c r="L132" i="1" s="1"/>
  <c r="K166" i="1" l="1"/>
  <c r="J166" i="1"/>
  <c r="J140" i="1"/>
  <c r="K140" i="1"/>
  <c r="L158" i="1" s="1"/>
  <c r="J158" i="1" s="1"/>
  <c r="I158" i="1" s="1"/>
  <c r="Q82" i="1" l="1"/>
  <c r="D6" i="1"/>
  <c r="Q56" i="1" l="1"/>
  <c r="Q55" i="1"/>
  <c r="G29" i="10" l="1"/>
  <c r="I29" i="10" s="1"/>
  <c r="G30" i="10"/>
  <c r="I30" i="10" s="1"/>
  <c r="G28" i="10"/>
  <c r="I28" i="10" s="1"/>
  <c r="I26" i="10"/>
  <c r="D13" i="7" l="1"/>
  <c r="E13" i="7" s="1"/>
  <c r="P71" i="2" l="1"/>
  <c r="C57" i="2"/>
  <c r="E57" i="2" s="1"/>
  <c r="H57" i="2" s="1"/>
  <c r="E56" i="2"/>
  <c r="I56" i="2" l="1"/>
  <c r="H56" i="2"/>
  <c r="J56" i="2" s="1"/>
  <c r="K71" i="2" s="1"/>
  <c r="H71" i="2" s="1"/>
  <c r="I71" i="2" s="1"/>
</calcChain>
</file>

<file path=xl/sharedStrings.xml><?xml version="1.0" encoding="utf-8"?>
<sst xmlns="http://schemas.openxmlformats.org/spreadsheetml/2006/main" count="2095" uniqueCount="139">
  <si>
    <t>спред</t>
  </si>
  <si>
    <t>Сумма РЕПО</t>
  </si>
  <si>
    <t>посл изв зн инд</t>
  </si>
  <si>
    <t>%</t>
  </si>
  <si>
    <t>Сумма возврата</t>
  </si>
  <si>
    <t>S01</t>
  </si>
  <si>
    <t>S02</t>
  </si>
  <si>
    <t>ПС+ОД</t>
  </si>
  <si>
    <t>ПС</t>
  </si>
  <si>
    <t>S0</t>
  </si>
  <si>
    <t>с базой 365</t>
  </si>
  <si>
    <t>с базой 366</t>
  </si>
  <si>
    <t>РЕПО адресное с ЦК 7 дней RUSFAR Overnight</t>
  </si>
  <si>
    <t>День 1</t>
  </si>
  <si>
    <t>Торговый терминал:</t>
  </si>
  <si>
    <t>День 7</t>
  </si>
  <si>
    <t>Заключение сделки, исполнение 1-ой части</t>
  </si>
  <si>
    <t>Исполнение 2-ой части</t>
  </si>
  <si>
    <t>EQM06 в XML</t>
  </si>
  <si>
    <t>EQM06 (для печати)</t>
  </si>
  <si>
    <t>RepoPart</t>
  </si>
  <si>
    <t>TradeNo</t>
  </si>
  <si>
    <t>Номер сделки…</t>
  </si>
  <si>
    <t>Сумма к исполнению</t>
  </si>
  <si>
    <t>Индикатор</t>
  </si>
  <si>
    <t>Benchmark</t>
  </si>
  <si>
    <t>RUSFAR</t>
  </si>
  <si>
    <t>Ставка РЕПО/процентная ставка/спред</t>
  </si>
  <si>
    <t>FLOATING</t>
  </si>
  <si>
    <t>RateType</t>
  </si>
  <si>
    <t>Цена</t>
  </si>
  <si>
    <t>Код расчетов</t>
  </si>
  <si>
    <t>Размер инд. ставки</t>
  </si>
  <si>
    <t>Часть сделки…</t>
  </si>
  <si>
    <t>Y0</t>
  </si>
  <si>
    <t>Дата исполнения</t>
  </si>
  <si>
    <t>Y5</t>
  </si>
  <si>
    <t>Amount</t>
  </si>
  <si>
    <t>SettleCode</t>
  </si>
  <si>
    <t>BenchmarkRate</t>
  </si>
  <si>
    <t>RepoRate</t>
  </si>
  <si>
    <t>CurRepoRate</t>
  </si>
  <si>
    <t>DueDate</t>
  </si>
  <si>
    <t>х</t>
  </si>
  <si>
    <t>Quantity</t>
  </si>
  <si>
    <t>Кол-во</t>
  </si>
  <si>
    <t>НКД на дату исполнения</t>
  </si>
  <si>
    <t>Value</t>
  </si>
  <si>
    <t>AccInt</t>
  </si>
  <si>
    <t>Price</t>
  </si>
  <si>
    <t>Объем сделки..., в валюте расчетов</t>
  </si>
  <si>
    <t>Направленность</t>
  </si>
  <si>
    <t>BuySell</t>
  </si>
  <si>
    <t>S</t>
  </si>
  <si>
    <t>B</t>
  </si>
  <si>
    <t>InfType</t>
  </si>
  <si>
    <t>InfType = 2 Исполненные сделки текущего дня</t>
  </si>
  <si>
    <t>InfType = 3 Сделки подлежащие исполнению</t>
  </si>
  <si>
    <t>в печатной форме у Обязательств/требований отражается знак, в XML можно ориентироваться на Направленность (buy/sell)</t>
  </si>
  <si>
    <t>Тип информации*</t>
  </si>
  <si>
    <t>Обязательство/ требование по денежным средствам*</t>
  </si>
  <si>
    <t>Спред</t>
  </si>
  <si>
    <t>BoardId="PSRP" BoardName="РЕПО с ЦК адресное"</t>
  </si>
  <si>
    <t>Изменение значение индикатора</t>
  </si>
  <si>
    <t>Сумма РЕПО к возврату</t>
  </si>
  <si>
    <t>День 6</t>
  </si>
  <si>
    <t>Сумма процентов</t>
  </si>
  <si>
    <t>Дата заключения</t>
  </si>
  <si>
    <t>Дата исполнения 2-й части</t>
  </si>
  <si>
    <t>День 2</t>
  </si>
  <si>
    <t>Срок, календ. дней</t>
  </si>
  <si>
    <t>День 3</t>
  </si>
  <si>
    <t xml:space="preserve"> </t>
  </si>
  <si>
    <t>Ставка для расчета процентов</t>
  </si>
  <si>
    <t>без рисков*</t>
  </si>
  <si>
    <t>с учетом риска**</t>
  </si>
  <si>
    <t>** - Значение индикатора с учетом риск-параметра, рассчитанное на дату исполнения 2-ой части: 27.09.2023 (см. таблицу "Параметры процентных рисков")</t>
  </si>
  <si>
    <t>Кол-во дней начисления</t>
  </si>
  <si>
    <t>известная часть:</t>
  </si>
  <si>
    <t>прогнозная часть:</t>
  </si>
  <si>
    <t>InfType = 6 Сделки, подлежащие исполнению, с измененными параметрами</t>
  </si>
  <si>
    <t>* - Значение индикатора без учета риск-параметра, применяется для начисления процентов за отчетный день</t>
  </si>
  <si>
    <t>(после выходных)</t>
  </si>
  <si>
    <t>День 8</t>
  </si>
  <si>
    <t>Значение индикатора RUSFAR*</t>
  </si>
  <si>
    <t>Сумма</t>
  </si>
  <si>
    <t>1 (Y0)</t>
  </si>
  <si>
    <t>8 (Y5)</t>
  </si>
  <si>
    <t>4 (сб)</t>
  </si>
  <si>
    <t>5 (вс)</t>
  </si>
  <si>
    <t>* - RUSFAR в Терминале ("Значение индикатора, %" в таблицах "Индикаторы", "Сделки", "Сделки для исполнения") и в EQM06 ("BenchmarkRate"). 
Указывается значение, опубликованное в предыдущий расчетный день и действующее в отчетный день. Здесь приведены условные значения.</t>
  </si>
  <si>
    <t>RUSFAR OverNight</t>
  </si>
  <si>
    <t>x</t>
  </si>
  <si>
    <t>Сумма к исполнению***</t>
  </si>
  <si>
    <t>*** - В торговом терминале отражается также Сумма к исполнению - это Сумма РЕПО с учетом процентов только за наступившие дни нарастающим итогом</t>
  </si>
  <si>
    <t>Расчет суммы РЕПО к возврату</t>
  </si>
  <si>
    <t>РЕПО-М (междилерское РЕПО без ЦК) 7 дней RUSFAR Overnight</t>
  </si>
  <si>
    <t>BoardId="RPMO" BoardName="РЕПО-М"</t>
  </si>
  <si>
    <t>Rb</t>
  </si>
  <si>
    <t>** - для сделок без ЦК риск-параметр к значению индикатора не добавляется</t>
  </si>
  <si>
    <t>* - InfType = 6 Сделки, подлежащие исполнению, с измененными параметрами</t>
  </si>
  <si>
    <t>* - InfType = 2 Исполненные сделки текущего дня</t>
  </si>
  <si>
    <t>Основные данные в Выписке из реестра сделок, принятых в клиринг (EQM06):</t>
  </si>
  <si>
    <t>* - InfType = 1 Исполненные сделки предыдущих дней</t>
  </si>
  <si>
    <t>РЕПО-М</t>
  </si>
  <si>
    <t>индикаторы RUSFAR https://www.moex.com/s2990</t>
  </si>
  <si>
    <t>День 9</t>
  </si>
  <si>
    <t>День 15</t>
  </si>
  <si>
    <t>RUSFAR1W</t>
  </si>
  <si>
    <t>Y10</t>
  </si>
  <si>
    <t>?</t>
  </si>
  <si>
    <t>Номер сделки</t>
  </si>
  <si>
    <t>Часть сделки</t>
  </si>
  <si>
    <t>RREFKEYR</t>
  </si>
  <si>
    <t>1</t>
  </si>
  <si>
    <t>7</t>
  </si>
  <si>
    <t>Объем сделки в валюте расчетов</t>
  </si>
  <si>
    <t>TradeNo="4376757503</t>
  </si>
  <si>
    <t>РЕПО с ЦК адресное 7 дней RUSFAR Overnight</t>
  </si>
  <si>
    <t>Когда дата исполнения 1 части сделки не совпадает с датой заключения сделки, то на дату заключения ставка берется равной риск параметру на дату исполнения второй части сделки</t>
  </si>
  <si>
    <t>дни с базой 365</t>
  </si>
  <si>
    <t>дни с базой 366</t>
  </si>
  <si>
    <t>Режим</t>
  </si>
  <si>
    <t>Инструмент</t>
  </si>
  <si>
    <t>Ставка</t>
  </si>
  <si>
    <t>Срок</t>
  </si>
  <si>
    <t>РЕПО с "Открытой датой"</t>
  </si>
  <si>
    <t>Сбербанк</t>
  </si>
  <si>
    <t>Плавающая</t>
  </si>
  <si>
    <t>RUSFAR овернайт</t>
  </si>
  <si>
    <t>да</t>
  </si>
  <si>
    <t>Кол-во дней</t>
  </si>
  <si>
    <r>
      <t xml:space="preserve">РЕПО адресное с ЦК 7 дней </t>
    </r>
    <r>
      <rPr>
        <b/>
        <sz val="14"/>
        <color rgb="FFFF0000"/>
        <rFont val="Calibri"/>
        <family val="2"/>
        <charset val="204"/>
        <scheme val="minor"/>
      </rPr>
      <t>Ключевая ставка PREFKEYR</t>
    </r>
  </si>
  <si>
    <t>* - RUSFAR в Терминале ("Значение индикатора, %" в таблицах "Индикаторы", "Сделки", "Сделки для исполнения") и в EQM06 ("BenchmarkRate"). 
Указывается значение, опубликованное в предыдущий расчетный день и действующее в отчетный день. Здесь приведены условные значения. 
Значение 12,59% (объявленное 19.10 в 12:30 и действующее 20.09 - в начислении процентов не участвует, т.к. проценты начисляются в день Y1 (21.10), когда действует 12,40%.</t>
  </si>
  <si>
    <t>РЕПО-М (междилерское РЕПО без ЦК)  14 дней RUSFAR1W</t>
  </si>
  <si>
    <t>Значение индикатора RUSFAR1W*</t>
  </si>
  <si>
    <t>РЕПО с ЦК адресное 14 дней RUSFAR1W</t>
  </si>
  <si>
    <t>4373728055</t>
  </si>
  <si>
    <t>берутся значения риск-параметра на дату начала каждого отрезка. 1ч - 20.09 - 12,59%, 2ч -28.09 - 12,92%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</si>
</sst>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0.000"/>
    <numFmt numFmtId="166" formatCode="0.0000"/>
    <numFmt numFmtId="167" formatCode="#,##0.00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1"/>
      <color theme="8" tint="-0.499984740745262"/>
      <name val="Calibri"/>
      <family val="2"/>
      <charset val="204"/>
      <scheme val="minor"/>
    </font>
    <font>
      <sz val="10"/>
      <color theme="1"/>
      <name val="Lucida Console"/>
      <family val="3"/>
      <charset val="204"/>
    </font>
    <font>
      <sz val="11"/>
      <color theme="8" tint="-0.24997711111789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rgb="FF000000"/>
      <name val="Calibri"/>
    </font>
    <font>
      <b/>
      <sz val="11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4">
    <xf numFmtId="0" fontId="0" fillId="0" borderId="0" xfId="0"/>
    <xf numFmtId="164" fontId="0" fillId="0" borderId="0" xfId="1" applyFont="1"/>
    <xf numFmtId="10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0" fillId="0" borderId="1" xfId="0" applyBorder="1"/>
    <xf numFmtId="10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Fill="1" applyBorder="1"/>
    <xf numFmtId="164" fontId="0" fillId="0" borderId="0" xfId="1" applyFont="1" applyBorder="1"/>
    <xf numFmtId="14" fontId="0" fillId="0" borderId="0" xfId="0" applyNumberFormat="1"/>
    <xf numFmtId="0" fontId="6" fillId="0" borderId="0" xfId="0" applyFont="1"/>
    <xf numFmtId="0" fontId="0" fillId="2" borderId="0" xfId="0" applyFill="1"/>
    <xf numFmtId="0" fontId="5" fillId="2" borderId="0" xfId="0" applyFont="1" applyFill="1"/>
    <xf numFmtId="14" fontId="5" fillId="2" borderId="0" xfId="0" applyNumberFormat="1" applyFont="1" applyFill="1"/>
    <xf numFmtId="0" fontId="0" fillId="0" borderId="0" xfId="0" applyAlignment="1">
      <alignment wrapText="1"/>
    </xf>
    <xf numFmtId="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0" fontId="0" fillId="3" borderId="1" xfId="0" applyNumberFormat="1" applyFill="1" applyBorder="1"/>
    <xf numFmtId="0" fontId="0" fillId="0" borderId="1" xfId="0" applyBorder="1" applyAlignment="1">
      <alignment horizontal="center" vertical="center"/>
    </xf>
    <xf numFmtId="4" fontId="0" fillId="0" borderId="1" xfId="0" applyNumberFormat="1" applyBorder="1"/>
    <xf numFmtId="14" fontId="0" fillId="0" borderId="1" xfId="0" applyNumberFormat="1" applyBorder="1"/>
    <xf numFmtId="10" fontId="0" fillId="0" borderId="0" xfId="0" applyNumberFormat="1" applyFill="1" applyBorder="1"/>
    <xf numFmtId="10" fontId="0" fillId="3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4" fontId="0" fillId="5" borderId="1" xfId="0" applyNumberFormat="1" applyFill="1" applyBorder="1"/>
    <xf numFmtId="164" fontId="0" fillId="0" borderId="0" xfId="1" applyFont="1" applyFill="1" applyBorder="1"/>
    <xf numFmtId="10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/>
    <xf numFmtId="164" fontId="2" fillId="0" borderId="0" xfId="0" applyNumberFormat="1" applyFont="1" applyFill="1" applyBorder="1"/>
    <xf numFmtId="0" fontId="0" fillId="0" borderId="0" xfId="0" applyFill="1"/>
    <xf numFmtId="164" fontId="0" fillId="0" borderId="0" xfId="1" applyFont="1" applyFill="1" applyBorder="1" applyAlignment="1">
      <alignment horizontal="center" vertical="center"/>
    </xf>
    <xf numFmtId="10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 applyAlignment="1"/>
    <xf numFmtId="164" fontId="0" fillId="0" borderId="1" xfId="1" applyFont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/>
    </xf>
    <xf numFmtId="10" fontId="0" fillId="0" borderId="1" xfId="0" applyNumberForma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/>
    <xf numFmtId="14" fontId="0" fillId="0" borderId="0" xfId="0" applyNumberFormat="1" applyFill="1" applyBorder="1"/>
    <xf numFmtId="10" fontId="0" fillId="0" borderId="0" xfId="0" applyNumberFormat="1" applyAlignment="1">
      <alignment horizontal="center"/>
    </xf>
    <xf numFmtId="10" fontId="0" fillId="0" borderId="1" xfId="2" applyNumberFormat="1" applyFont="1" applyBorder="1"/>
    <xf numFmtId="10" fontId="0" fillId="0" borderId="1" xfId="0" applyNumberFormat="1" applyFill="1" applyBorder="1" applyAlignment="1"/>
    <xf numFmtId="10" fontId="0" fillId="3" borderId="1" xfId="2" applyNumberFormat="1" applyFont="1" applyFill="1" applyBorder="1"/>
    <xf numFmtId="10" fontId="0" fillId="0" borderId="1" xfId="2" applyNumberFormat="1" applyFont="1" applyFill="1" applyBorder="1"/>
    <xf numFmtId="0" fontId="0" fillId="0" borderId="9" xfId="0" applyFill="1" applyBorder="1"/>
    <xf numFmtId="0" fontId="10" fillId="0" borderId="9" xfId="0" applyFont="1" applyFill="1" applyBorder="1"/>
    <xf numFmtId="164" fontId="0" fillId="0" borderId="10" xfId="0" applyNumberFormat="1" applyBorder="1"/>
    <xf numFmtId="0" fontId="10" fillId="0" borderId="6" xfId="0" applyFont="1" applyFill="1" applyBorder="1"/>
    <xf numFmtId="164" fontId="0" fillId="0" borderId="7" xfId="0" applyNumberFormat="1" applyBorder="1"/>
    <xf numFmtId="164" fontId="0" fillId="0" borderId="5" xfId="0" applyNumberFormat="1" applyBorder="1"/>
    <xf numFmtId="164" fontId="0" fillId="0" borderId="3" xfId="0" applyNumberFormat="1" applyBorder="1"/>
    <xf numFmtId="0" fontId="9" fillId="0" borderId="0" xfId="0" applyFont="1" applyAlignment="1">
      <alignment horizontal="left" wrapText="1"/>
    </xf>
    <xf numFmtId="0" fontId="0" fillId="0" borderId="0" xfId="0" applyFont="1" applyAlignment="1"/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2" fillId="0" borderId="0" xfId="0" applyFont="1" applyAlignment="1"/>
    <xf numFmtId="164" fontId="2" fillId="0" borderId="11" xfId="0" applyNumberFormat="1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vertical="center"/>
    </xf>
    <xf numFmtId="10" fontId="3" fillId="3" borderId="1" xfId="0" applyNumberFormat="1" applyFont="1" applyFill="1" applyBorder="1" applyAlignment="1">
      <alignment horizontal="center"/>
    </xf>
    <xf numFmtId="10" fontId="0" fillId="6" borderId="1" xfId="0" applyNumberFormat="1" applyFill="1" applyBorder="1" applyAlignment="1"/>
    <xf numFmtId="164" fontId="12" fillId="0" borderId="0" xfId="1" applyFont="1" applyFill="1" applyBorder="1"/>
    <xf numFmtId="0" fontId="12" fillId="0" borderId="1" xfId="0" applyFont="1" applyBorder="1" applyAlignment="1">
      <alignment horizontal="center"/>
    </xf>
    <xf numFmtId="4" fontId="0" fillId="0" borderId="1" xfId="0" applyNumberFormat="1" applyFill="1" applyBorder="1"/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8" fillId="0" borderId="1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166" fontId="0" fillId="0" borderId="1" xfId="0" applyNumberFormat="1" applyBorder="1"/>
    <xf numFmtId="165" fontId="0" fillId="0" borderId="1" xfId="0" applyNumberFormat="1" applyBorder="1"/>
    <xf numFmtId="14" fontId="2" fillId="0" borderId="0" xfId="0" applyNumberFormat="1" applyFont="1"/>
    <xf numFmtId="0" fontId="13" fillId="0" borderId="0" xfId="0" applyFont="1" applyFill="1"/>
    <xf numFmtId="10" fontId="0" fillId="0" borderId="1" xfId="0" applyNumberFormat="1" applyFill="1" applyBorder="1" applyAlignment="1">
      <alignment horizontal="right"/>
    </xf>
    <xf numFmtId="0" fontId="8" fillId="0" borderId="1" xfId="0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164" fontId="0" fillId="0" borderId="0" xfId="1" applyFont="1" applyBorder="1" applyAlignment="1">
      <alignment horizontal="center" vertical="center"/>
    </xf>
    <xf numFmtId="0" fontId="10" fillId="0" borderId="0" xfId="0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Border="1"/>
    <xf numFmtId="164" fontId="2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0" fillId="0" borderId="0" xfId="0" applyFont="1"/>
    <xf numFmtId="14" fontId="0" fillId="0" borderId="0" xfId="0" applyNumberFormat="1" applyFont="1"/>
    <xf numFmtId="14" fontId="0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0" fontId="0" fillId="3" borderId="1" xfId="0" applyNumberFormat="1" applyFont="1" applyFill="1" applyBorder="1" applyAlignment="1">
      <alignment horizontal="center"/>
    </xf>
    <xf numFmtId="0" fontId="0" fillId="0" borderId="0" xfId="0" applyFont="1" applyAlignment="1">
      <alignment vertical="top"/>
    </xf>
    <xf numFmtId="4" fontId="0" fillId="0" borderId="0" xfId="0" applyNumberFormat="1" applyFont="1" applyAlignment="1">
      <alignment vertical="top"/>
    </xf>
    <xf numFmtId="0" fontId="0" fillId="2" borderId="0" xfId="0" applyFont="1" applyFill="1"/>
    <xf numFmtId="10" fontId="0" fillId="0" borderId="0" xfId="0" applyNumberFormat="1" applyFont="1" applyFill="1" applyBorder="1" applyAlignment="1">
      <alignment horizontal="center"/>
    </xf>
    <xf numFmtId="10" fontId="0" fillId="0" borderId="0" xfId="0" applyNumberFormat="1" applyFont="1" applyFill="1" applyBorder="1"/>
    <xf numFmtId="164" fontId="0" fillId="0" borderId="0" xfId="0" applyNumberFormat="1" applyFont="1" applyFill="1" applyBorder="1"/>
    <xf numFmtId="0" fontId="0" fillId="0" borderId="0" xfId="0" applyFont="1" applyFill="1"/>
    <xf numFmtId="10" fontId="0" fillId="0" borderId="1" xfId="0" applyNumberFormat="1" applyFont="1" applyBorder="1"/>
    <xf numFmtId="0" fontId="0" fillId="0" borderId="9" xfId="0" applyFont="1" applyFill="1" applyBorder="1"/>
    <xf numFmtId="164" fontId="0" fillId="0" borderId="10" xfId="0" applyNumberFormat="1" applyFont="1" applyBorder="1"/>
    <xf numFmtId="10" fontId="0" fillId="6" borderId="1" xfId="0" applyNumberFormat="1" applyFont="1" applyFill="1" applyBorder="1" applyAlignment="1"/>
    <xf numFmtId="10" fontId="0" fillId="0" borderId="1" xfId="0" applyNumberFormat="1" applyFont="1" applyFill="1" applyBorder="1"/>
    <xf numFmtId="1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0" fontId="0" fillId="0" borderId="0" xfId="0" applyNumberFormat="1" applyFont="1" applyFill="1" applyBorder="1" applyAlignment="1"/>
    <xf numFmtId="0" fontId="0" fillId="0" borderId="0" xfId="0" applyFont="1" applyFill="1" applyBorder="1"/>
    <xf numFmtId="164" fontId="0" fillId="0" borderId="0" xfId="0" applyNumberFormat="1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4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right"/>
    </xf>
    <xf numFmtId="10" fontId="0" fillId="0" borderId="1" xfId="0" applyNumberFormat="1" applyFont="1" applyBorder="1" applyAlignment="1">
      <alignment horizontal="center" vertical="center"/>
    </xf>
    <xf numFmtId="10" fontId="0" fillId="0" borderId="0" xfId="0" applyNumberFormat="1" applyFont="1" applyBorder="1"/>
    <xf numFmtId="0" fontId="9" fillId="0" borderId="9" xfId="0" applyFont="1" applyBorder="1"/>
    <xf numFmtId="4" fontId="0" fillId="0" borderId="1" xfId="0" applyNumberFormat="1" applyFont="1" applyBorder="1"/>
    <xf numFmtId="0" fontId="9" fillId="0" borderId="1" xfId="0" applyFont="1" applyBorder="1"/>
    <xf numFmtId="10" fontId="0" fillId="3" borderId="1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4" fontId="0" fillId="0" borderId="0" xfId="0" applyNumberFormat="1" applyFont="1" applyFill="1" applyBorder="1"/>
    <xf numFmtId="10" fontId="0" fillId="0" borderId="0" xfId="0" applyNumberFormat="1" applyFont="1"/>
    <xf numFmtId="164" fontId="0" fillId="0" borderId="5" xfId="0" applyNumberFormat="1" applyFont="1" applyBorder="1"/>
    <xf numFmtId="164" fontId="0" fillId="0" borderId="7" xfId="0" applyNumberFormat="1" applyFont="1" applyBorder="1"/>
    <xf numFmtId="49" fontId="0" fillId="0" borderId="9" xfId="0" applyNumberFormat="1" applyFill="1" applyBorder="1" applyAlignment="1">
      <alignment horizontal="right"/>
    </xf>
    <xf numFmtId="0" fontId="15" fillId="0" borderId="1" xfId="0" applyFont="1" applyBorder="1" applyAlignment="1">
      <alignment horizontal="center"/>
    </xf>
    <xf numFmtId="14" fontId="0" fillId="0" borderId="0" xfId="0" applyNumberFormat="1" applyFont="1" applyBorder="1"/>
    <xf numFmtId="0" fontId="3" fillId="2" borderId="0" xfId="0" applyFont="1" applyFill="1"/>
    <xf numFmtId="0" fontId="16" fillId="2" borderId="0" xfId="0" applyFont="1" applyFill="1"/>
    <xf numFmtId="4" fontId="0" fillId="0" borderId="1" xfId="0" applyNumberFormat="1" applyFont="1" applyFill="1" applyBorder="1"/>
    <xf numFmtId="164" fontId="0" fillId="0" borderId="0" xfId="0" applyNumberFormat="1" applyFont="1"/>
    <xf numFmtId="49" fontId="0" fillId="0" borderId="9" xfId="0" applyNumberFormat="1" applyFont="1" applyFill="1" applyBorder="1" applyAlignment="1">
      <alignment horizontal="right"/>
    </xf>
    <xf numFmtId="10" fontId="0" fillId="0" borderId="1" xfId="0" applyNumberFormat="1" applyFont="1" applyFill="1" applyBorder="1" applyAlignment="1"/>
    <xf numFmtId="0" fontId="0" fillId="0" borderId="9" xfId="0" applyNumberFormat="1" applyFont="1" applyFill="1" applyBorder="1" applyAlignment="1">
      <alignment horizontal="right"/>
    </xf>
    <xf numFmtId="0" fontId="0" fillId="0" borderId="9" xfId="0" applyFont="1" applyFill="1" applyBorder="1" applyAlignment="1">
      <alignment horizontal="right"/>
    </xf>
    <xf numFmtId="10" fontId="0" fillId="0" borderId="1" xfId="0" applyNumberFormat="1" applyFont="1" applyFill="1" applyBorder="1" applyAlignment="1">
      <alignment horizontal="center"/>
    </xf>
    <xf numFmtId="164" fontId="0" fillId="0" borderId="3" xfId="0" applyNumberFormat="1" applyFont="1" applyBorder="1"/>
    <xf numFmtId="10" fontId="0" fillId="0" borderId="1" xfId="0" applyNumberFormat="1" applyFont="1" applyBorder="1" applyAlignment="1">
      <alignment horizontal="center"/>
    </xf>
    <xf numFmtId="0" fontId="0" fillId="0" borderId="1" xfId="0" applyFont="1" applyFill="1" applyBorder="1"/>
    <xf numFmtId="165" fontId="0" fillId="0" borderId="1" xfId="0" applyNumberFormat="1" applyFont="1" applyBorder="1"/>
    <xf numFmtId="164" fontId="0" fillId="0" borderId="11" xfId="0" applyNumberFormat="1" applyFont="1" applyBorder="1"/>
    <xf numFmtId="164" fontId="0" fillId="0" borderId="13" xfId="0" applyNumberFormat="1" applyFont="1" applyBorder="1"/>
    <xf numFmtId="2" fontId="0" fillId="0" borderId="1" xfId="0" applyNumberFormat="1" applyFont="1" applyBorder="1"/>
    <xf numFmtId="10" fontId="0" fillId="0" borderId="1" xfId="2" applyNumberFormat="1" applyFont="1" applyFill="1" applyBorder="1" applyAlignment="1">
      <alignment horizontal="right"/>
    </xf>
    <xf numFmtId="10" fontId="0" fillId="0" borderId="1" xfId="0" applyNumberFormat="1" applyFont="1" applyBorder="1" applyAlignment="1">
      <alignment horizontal="right"/>
    </xf>
    <xf numFmtId="164" fontId="0" fillId="0" borderId="1" xfId="1" applyFont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164" fontId="4" fillId="0" borderId="11" xfId="0" applyNumberFormat="1" applyFont="1" applyFill="1" applyBorder="1" applyAlignment="1">
      <alignment vertical="center"/>
    </xf>
    <xf numFmtId="0" fontId="0" fillId="0" borderId="10" xfId="0" applyNumberFormat="1" applyFont="1" applyBorder="1"/>
    <xf numFmtId="0" fontId="14" fillId="0" borderId="0" xfId="0" applyFont="1"/>
    <xf numFmtId="9" fontId="0" fillId="0" borderId="0" xfId="0" applyNumberFormat="1" applyFont="1"/>
    <xf numFmtId="0" fontId="5" fillId="0" borderId="0" xfId="0" applyFont="1"/>
    <xf numFmtId="0" fontId="11" fillId="0" borderId="0" xfId="0" applyFont="1" applyBorder="1" applyAlignment="1">
      <alignment wrapText="1"/>
    </xf>
    <xf numFmtId="9" fontId="0" fillId="0" borderId="1" xfId="2" applyFont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164" fontId="0" fillId="0" borderId="1" xfId="1" applyFont="1" applyBorder="1" applyAlignment="1">
      <alignment horizontal="center"/>
    </xf>
    <xf numFmtId="49" fontId="0" fillId="0" borderId="1" xfId="1" applyNumberFormat="1" applyFont="1" applyBorder="1" applyAlignment="1">
      <alignment horizontal="center"/>
    </xf>
    <xf numFmtId="10" fontId="0" fillId="0" borderId="1" xfId="2" applyNumberFormat="1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164" fontId="0" fillId="0" borderId="10" xfId="0" applyNumberFormat="1" applyFont="1" applyBorder="1" applyAlignment="1">
      <alignment horizontal="center"/>
    </xf>
    <xf numFmtId="164" fontId="0" fillId="0" borderId="0" xfId="1" applyFont="1" applyBorder="1" applyAlignment="1">
      <alignment horizontal="center"/>
    </xf>
    <xf numFmtId="10" fontId="0" fillId="0" borderId="0" xfId="2" applyNumberFormat="1" applyFont="1" applyFill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0" fontId="0" fillId="7" borderId="1" xfId="0" applyNumberFormat="1" applyFill="1" applyBorder="1" applyAlignment="1">
      <alignment horizontal="center"/>
    </xf>
    <xf numFmtId="10" fontId="0" fillId="7" borderId="1" xfId="2" applyNumberFormat="1" applyFont="1" applyFill="1" applyBorder="1"/>
    <xf numFmtId="10" fontId="0" fillId="3" borderId="0" xfId="0" applyNumberFormat="1" applyFill="1"/>
    <xf numFmtId="164" fontId="0" fillId="0" borderId="1" xfId="1" applyFont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10" fontId="0" fillId="7" borderId="1" xfId="0" applyNumberFormat="1" applyFont="1" applyFill="1" applyBorder="1" applyAlignment="1">
      <alignment horizontal="center"/>
    </xf>
    <xf numFmtId="0" fontId="0" fillId="0" borderId="0" xfId="0" applyFont="1" applyBorder="1"/>
    <xf numFmtId="14" fontId="0" fillId="0" borderId="0" xfId="0" applyNumberFormat="1" applyFont="1" applyAlignment="1">
      <alignment horizontal="right"/>
    </xf>
    <xf numFmtId="10" fontId="8" fillId="7" borderId="1" xfId="0" applyNumberFormat="1" applyFont="1" applyFill="1" applyBorder="1" applyAlignment="1">
      <alignment horizontal="center"/>
    </xf>
    <xf numFmtId="164" fontId="9" fillId="0" borderId="10" xfId="0" applyNumberFormat="1" applyFont="1" applyBorder="1"/>
    <xf numFmtId="3" fontId="0" fillId="0" borderId="1" xfId="0" applyNumberFormat="1" applyBorder="1"/>
    <xf numFmtId="167" fontId="0" fillId="0" borderId="1" xfId="0" applyNumberFormat="1" applyBorder="1"/>
    <xf numFmtId="10" fontId="0" fillId="7" borderId="1" xfId="0" applyNumberFormat="1" applyFont="1" applyFill="1" applyBorder="1" applyAlignment="1">
      <alignment horizontal="right"/>
    </xf>
    <xf numFmtId="10" fontId="0" fillId="3" borderId="1" xfId="0" applyNumberFormat="1" applyFont="1" applyFill="1" applyBorder="1" applyAlignment="1"/>
    <xf numFmtId="10" fontId="0" fillId="7" borderId="1" xfId="0" applyNumberFormat="1" applyFont="1" applyFill="1" applyBorder="1"/>
    <xf numFmtId="164" fontId="0" fillId="0" borderId="1" xfId="0" applyNumberFormat="1" applyFont="1" applyBorder="1"/>
    <xf numFmtId="164" fontId="2" fillId="5" borderId="10" xfId="0" applyNumberFormat="1" applyFont="1" applyFill="1" applyBorder="1" applyAlignment="1">
      <alignment horizontal="center" vertical="center"/>
    </xf>
    <xf numFmtId="10" fontId="0" fillId="0" borderId="1" xfId="0" applyNumberFormat="1" applyFont="1" applyFill="1" applyBorder="1" applyAlignment="1">
      <alignment horizontal="right"/>
    </xf>
    <xf numFmtId="10" fontId="3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 wrapText="1" readingOrder="1"/>
    </xf>
    <xf numFmtId="0" fontId="0" fillId="0" borderId="0" xfId="0" applyFont="1" applyFill="1" applyBorder="1" applyAlignment="1"/>
    <xf numFmtId="0" fontId="17" fillId="0" borderId="0" xfId="0" applyFont="1" applyBorder="1" applyAlignment="1">
      <alignment horizontal="center" vertical="center" wrapText="1" readingOrder="1"/>
    </xf>
    <xf numFmtId="0" fontId="17" fillId="0" borderId="0" xfId="0" applyFont="1" applyBorder="1" applyAlignment="1">
      <alignment wrapText="1" readingOrder="1"/>
    </xf>
    <xf numFmtId="4" fontId="17" fillId="0" borderId="0" xfId="0" applyNumberFormat="1" applyFont="1" applyBorder="1" applyAlignment="1">
      <alignment horizontal="center" vertical="center" wrapText="1" readingOrder="1"/>
    </xf>
    <xf numFmtId="10" fontId="17" fillId="0" borderId="0" xfId="0" applyNumberFormat="1" applyFont="1" applyBorder="1" applyAlignment="1">
      <alignment horizontal="center" vertical="center" wrapText="1" readingOrder="1"/>
    </xf>
    <xf numFmtId="10" fontId="17" fillId="0" borderId="0" xfId="0" applyNumberFormat="1" applyFont="1" applyBorder="1" applyAlignment="1">
      <alignment horizontal="center" wrapText="1" readingOrder="1"/>
    </xf>
    <xf numFmtId="0" fontId="17" fillId="0" borderId="0" xfId="0" applyFont="1" applyBorder="1" applyAlignment="1">
      <alignment horizontal="center" wrapText="1" readingOrder="1"/>
    </xf>
    <xf numFmtId="0" fontId="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 readingOrder="1"/>
    </xf>
    <xf numFmtId="10" fontId="17" fillId="0" borderId="1" xfId="0" applyNumberFormat="1" applyFont="1" applyBorder="1" applyAlignment="1">
      <alignment horizontal="center" wrapText="1" readingOrder="1"/>
    </xf>
    <xf numFmtId="0" fontId="17" fillId="0" borderId="1" xfId="0" applyFont="1" applyBorder="1" applyAlignment="1">
      <alignment horizontal="center" wrapText="1" readingOrder="1"/>
    </xf>
    <xf numFmtId="4" fontId="18" fillId="0" borderId="1" xfId="0" applyNumberFormat="1" applyFont="1" applyBorder="1" applyAlignment="1">
      <alignment horizontal="center" vertical="center" wrapText="1" readingOrder="1"/>
    </xf>
    <xf numFmtId="164" fontId="0" fillId="0" borderId="1" xfId="1" applyFont="1" applyBorder="1" applyAlignment="1">
      <alignment vertical="center"/>
    </xf>
    <xf numFmtId="10" fontId="0" fillId="0" borderId="1" xfId="0" applyNumberFormat="1" applyFont="1" applyBorder="1" applyAlignment="1">
      <alignment vertical="center"/>
    </xf>
    <xf numFmtId="164" fontId="2" fillId="5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center" vertical="center"/>
    </xf>
    <xf numFmtId="164" fontId="2" fillId="5" borderId="7" xfId="0" applyNumberFormat="1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0" fontId="0" fillId="0" borderId="9" xfId="0" applyFont="1" applyBorder="1" applyAlignment="1">
      <alignment horizont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164" fontId="2" fillId="5" borderId="11" xfId="0" applyNumberFormat="1" applyFont="1" applyFill="1" applyBorder="1" applyAlignment="1">
      <alignment horizontal="center" vertical="center"/>
    </xf>
    <xf numFmtId="164" fontId="2" fillId="5" borderId="12" xfId="0" applyNumberFormat="1" applyFont="1" applyFill="1" applyBorder="1" applyAlignment="1">
      <alignment horizontal="center" vertical="center"/>
    </xf>
    <xf numFmtId="164" fontId="2" fillId="5" borderId="13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2" fillId="5" borderId="1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wrapText="1"/>
    </xf>
    <xf numFmtId="164" fontId="0" fillId="0" borderId="11" xfId="1" applyFont="1" applyBorder="1" applyAlignment="1">
      <alignment horizontal="center" vertical="center"/>
    </xf>
    <xf numFmtId="164" fontId="0" fillId="0" borderId="13" xfId="1" applyFont="1" applyBorder="1" applyAlignment="1">
      <alignment horizontal="center" vertical="center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8.png"/><Relationship Id="rId11" Type="http://schemas.openxmlformats.org/officeDocument/2006/relationships/image" Target="../media/image25.png"/><Relationship Id="rId5" Type="http://schemas.openxmlformats.org/officeDocument/2006/relationships/image" Target="../media/image7.png"/><Relationship Id="rId10" Type="http://schemas.openxmlformats.org/officeDocument/2006/relationships/image" Target="../media/image17.png"/><Relationship Id="rId4" Type="http://schemas.openxmlformats.org/officeDocument/2006/relationships/image" Target="../media/image22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40.png"/><Relationship Id="rId3" Type="http://schemas.openxmlformats.org/officeDocument/2006/relationships/image" Target="../media/image49.png"/><Relationship Id="rId7" Type="http://schemas.openxmlformats.org/officeDocument/2006/relationships/image" Target="../media/image51.png"/><Relationship Id="rId12" Type="http://schemas.openxmlformats.org/officeDocument/2006/relationships/image" Target="../media/image54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32.png"/><Relationship Id="rId11" Type="http://schemas.openxmlformats.org/officeDocument/2006/relationships/image" Target="../media/image53.png"/><Relationship Id="rId5" Type="http://schemas.openxmlformats.org/officeDocument/2006/relationships/image" Target="../media/image29.png"/><Relationship Id="rId10" Type="http://schemas.openxmlformats.org/officeDocument/2006/relationships/image" Target="../media/image37.png"/><Relationship Id="rId4" Type="http://schemas.openxmlformats.org/officeDocument/2006/relationships/image" Target="../media/image50.png"/><Relationship Id="rId9" Type="http://schemas.openxmlformats.org/officeDocument/2006/relationships/image" Target="../media/image5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73.png"/><Relationship Id="rId3" Type="http://schemas.openxmlformats.org/officeDocument/2006/relationships/image" Target="../media/image78.png"/><Relationship Id="rId7" Type="http://schemas.openxmlformats.org/officeDocument/2006/relationships/image" Target="../media/image65.png"/><Relationship Id="rId12" Type="http://schemas.openxmlformats.org/officeDocument/2006/relationships/image" Target="../media/image84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6" Type="http://schemas.openxmlformats.org/officeDocument/2006/relationships/image" Target="../media/image80.png"/><Relationship Id="rId11" Type="http://schemas.openxmlformats.org/officeDocument/2006/relationships/image" Target="../media/image71.png"/><Relationship Id="rId5" Type="http://schemas.openxmlformats.org/officeDocument/2006/relationships/image" Target="../media/image62.png"/><Relationship Id="rId15" Type="http://schemas.openxmlformats.org/officeDocument/2006/relationships/image" Target="../media/image75.png"/><Relationship Id="rId10" Type="http://schemas.openxmlformats.org/officeDocument/2006/relationships/image" Target="../media/image83.png"/><Relationship Id="rId4" Type="http://schemas.openxmlformats.org/officeDocument/2006/relationships/image" Target="../media/image79.png"/><Relationship Id="rId9" Type="http://schemas.openxmlformats.org/officeDocument/2006/relationships/image" Target="../media/image82.png"/><Relationship Id="rId14" Type="http://schemas.openxmlformats.org/officeDocument/2006/relationships/image" Target="../media/image8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83820</xdr:rowOff>
    </xdr:from>
    <xdr:to>
      <xdr:col>4</xdr:col>
      <xdr:colOff>326481</xdr:colOff>
      <xdr:row>43</xdr:row>
      <xdr:rowOff>174764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CB34262-6291-4068-9153-EDE3E213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2758"/>
          <a:ext cx="5350669" cy="2382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111919</xdr:rowOff>
    </xdr:from>
    <xdr:to>
      <xdr:col>11</xdr:col>
      <xdr:colOff>663131</xdr:colOff>
      <xdr:row>30</xdr:row>
      <xdr:rowOff>174620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1DECDD4-A1C2-4E6B-A88E-4CC2270B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26857"/>
          <a:ext cx="15525216" cy="1388581"/>
        </a:xfrm>
        <a:prstGeom prst="rect">
          <a:avLst/>
        </a:prstGeom>
      </xdr:spPr>
    </xdr:pic>
    <xdr:clientData/>
  </xdr:twoCellAnchor>
  <xdr:twoCellAnchor editAs="oneCell">
    <xdr:from>
      <xdr:col>7</xdr:col>
      <xdr:colOff>266699</xdr:colOff>
      <xdr:row>33</xdr:row>
      <xdr:rowOff>14288</xdr:rowOff>
    </xdr:from>
    <xdr:to>
      <xdr:col>9</xdr:col>
      <xdr:colOff>667299</xdr:colOff>
      <xdr:row>44</xdr:row>
      <xdr:rowOff>59753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192E783-5FFE-4BAD-B6E7-60E97DCE4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1855" y="7134226"/>
          <a:ext cx="3202855" cy="21333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26194</xdr:rowOff>
    </xdr:from>
    <xdr:to>
      <xdr:col>10</xdr:col>
      <xdr:colOff>1121878</xdr:colOff>
      <xdr:row>51</xdr:row>
      <xdr:rowOff>20345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6103DDF-53A1-4AE5-B5ED-D80C1A32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432132"/>
          <a:ext cx="14579025" cy="1137150"/>
        </a:xfrm>
        <a:prstGeom prst="rect">
          <a:avLst/>
        </a:prstGeom>
      </xdr:spPr>
    </xdr:pic>
    <xdr:clientData/>
  </xdr:twoCellAnchor>
  <xdr:twoCellAnchor editAs="oneCell">
    <xdr:from>
      <xdr:col>6</xdr:col>
      <xdr:colOff>868204</xdr:colOff>
      <xdr:row>68</xdr:row>
      <xdr:rowOff>82391</xdr:rowOff>
    </xdr:from>
    <xdr:to>
      <xdr:col>8</xdr:col>
      <xdr:colOff>707041</xdr:colOff>
      <xdr:row>77</xdr:row>
      <xdr:rowOff>135730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F6EAA4F-C80F-431D-AB40-FAFAC624D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71360" y="17001172"/>
          <a:ext cx="2646490" cy="1767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80487</xdr:rowOff>
    </xdr:from>
    <xdr:to>
      <xdr:col>10</xdr:col>
      <xdr:colOff>1198072</xdr:colOff>
      <xdr:row>67</xdr:row>
      <xdr:rowOff>131798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A996283-1878-46D4-BE32-FC5A39D7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856268"/>
          <a:ext cx="14638074" cy="1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119539</xdr:rowOff>
    </xdr:from>
    <xdr:to>
      <xdr:col>5</xdr:col>
      <xdr:colOff>205787</xdr:colOff>
      <xdr:row>75</xdr:row>
      <xdr:rowOff>168903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FD13158-4CF5-45E5-AF5D-CB3BD2C7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038320"/>
          <a:ext cx="6638564" cy="1377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5</xdr:col>
      <xdr:colOff>167692</xdr:colOff>
      <xdr:row>95</xdr:row>
      <xdr:rowOff>60793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05C6AEC-B078-46C3-AF1C-011C4657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241280"/>
          <a:ext cx="6657143" cy="1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182879</xdr:rowOff>
    </xdr:from>
    <xdr:to>
      <xdr:col>9</xdr:col>
      <xdr:colOff>874644</xdr:colOff>
      <xdr:row>100</xdr:row>
      <xdr:rowOff>174862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0DDA6C7-14EF-412F-9EB4-C5173677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04319"/>
          <a:ext cx="13053060" cy="898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2</xdr:col>
      <xdr:colOff>1087588</xdr:colOff>
      <xdr:row>115</xdr:row>
      <xdr:rowOff>94917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C3469FE-6D8F-4B0E-86D2-F25B06B3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2618720"/>
          <a:ext cx="3333333" cy="2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11906</xdr:rowOff>
    </xdr:from>
    <xdr:to>
      <xdr:col>5</xdr:col>
      <xdr:colOff>205788</xdr:colOff>
      <xdr:row>136</xdr:row>
      <xdr:rowOff>133652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FE05B58-A292-46FC-9724-1787E5DA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5503187"/>
          <a:ext cx="6629040" cy="1443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11</xdr:col>
      <xdr:colOff>77261</xdr:colOff>
      <xdr:row>144</xdr:row>
      <xdr:rowOff>57005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4CFB952-08E0-4D4E-A910-FB4FCB1F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739360"/>
          <a:ext cx="15095238" cy="1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2</xdr:col>
      <xdr:colOff>1125684</xdr:colOff>
      <xdr:row>155</xdr:row>
      <xdr:rowOff>173106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DDFCFFF-BB06-46FC-B52F-A11589E4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9202400"/>
          <a:ext cx="3371429" cy="1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157843</xdr:rowOff>
    </xdr:from>
    <xdr:to>
      <xdr:col>11</xdr:col>
      <xdr:colOff>189185</xdr:colOff>
      <xdr:row>184</xdr:row>
      <xdr:rowOff>20560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2D4F962-4960-4390-ACA5-26938153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4122522"/>
          <a:ext cx="15079935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183696</xdr:rowOff>
    </xdr:from>
    <xdr:to>
      <xdr:col>5</xdr:col>
      <xdr:colOff>93412</xdr:colOff>
      <xdr:row>177</xdr:row>
      <xdr:rowOff>135910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50C1E17-51BE-4B03-BE27-1763FF876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2624375"/>
          <a:ext cx="6563608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68036</xdr:rowOff>
    </xdr:from>
    <xdr:to>
      <xdr:col>2</xdr:col>
      <xdr:colOff>969495</xdr:colOff>
      <xdr:row>194</xdr:row>
      <xdr:rowOff>77321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648C981-F5E9-4B0C-B0E9-79FE9C7F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5175715"/>
          <a:ext cx="3218030" cy="1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163286</xdr:rowOff>
    </xdr:from>
    <xdr:to>
      <xdr:col>5</xdr:col>
      <xdr:colOff>283888</xdr:colOff>
      <xdr:row>218</xdr:row>
      <xdr:rowOff>18332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D8B3111-D74E-411A-BA0F-EB3BA9FB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2509965"/>
          <a:ext cx="6754084" cy="1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218</xdr:row>
      <xdr:rowOff>163286</xdr:rowOff>
    </xdr:from>
    <xdr:to>
      <xdr:col>11</xdr:col>
      <xdr:colOff>365519</xdr:colOff>
      <xdr:row>224</xdr:row>
      <xdr:rowOff>18379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A49F444-8566-4AE1-8441-42E2920B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429" y="54033965"/>
          <a:ext cx="15194220" cy="10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179070</xdr:rowOff>
    </xdr:from>
    <xdr:to>
      <xdr:col>10</xdr:col>
      <xdr:colOff>1094957</xdr:colOff>
      <xdr:row>47</xdr:row>
      <xdr:rowOff>76077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D254914-B8D8-4E31-BD98-BE7E40A3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55645"/>
          <a:ext cx="14782858" cy="98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2541</xdr:rowOff>
    </xdr:from>
    <xdr:to>
      <xdr:col>4</xdr:col>
      <xdr:colOff>321786</xdr:colOff>
      <xdr:row>40</xdr:row>
      <xdr:rowOff>129935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FE13154-256C-4E45-94C3-2B2D9F93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24166"/>
          <a:ext cx="5723096" cy="1262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18414</xdr:rowOff>
    </xdr:from>
    <xdr:to>
      <xdr:col>16</xdr:col>
      <xdr:colOff>165540</xdr:colOff>
      <xdr:row>33</xdr:row>
      <xdr:rowOff>130809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75ECD4F-8E00-40AF-8434-F2FBB4E6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16039"/>
          <a:ext cx="19924200" cy="1442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172085</xdr:rowOff>
    </xdr:from>
    <xdr:to>
      <xdr:col>10</xdr:col>
      <xdr:colOff>1087656</xdr:colOff>
      <xdr:row>69</xdr:row>
      <xdr:rowOff>76709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8A6BC8F-4D42-467B-80C2-BDBF5102C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586460"/>
          <a:ext cx="14585216" cy="1047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65455</xdr:rowOff>
    </xdr:from>
    <xdr:to>
      <xdr:col>4</xdr:col>
      <xdr:colOff>626586</xdr:colOff>
      <xdr:row>63</xdr:row>
      <xdr:rowOff>171285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3913C9D-439A-40E3-AD56-1B2233003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36830"/>
          <a:ext cx="6020276" cy="1245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4</xdr:col>
      <xdr:colOff>1198525</xdr:colOff>
      <xdr:row>93</xdr:row>
      <xdr:rowOff>56983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F86D718-FCFD-47D9-9AF7-A3F521589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229600"/>
          <a:ext cx="6657143" cy="1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10</xdr:col>
      <xdr:colOff>1095274</xdr:colOff>
      <xdr:row>99</xdr:row>
      <xdr:rowOff>95123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F684049-BD1D-4066-AE77-6E60F42F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692640"/>
          <a:ext cx="14771428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31750</xdr:rowOff>
    </xdr:from>
    <xdr:to>
      <xdr:col>4</xdr:col>
      <xdr:colOff>1240431</xdr:colOff>
      <xdr:row>126</xdr:row>
      <xdr:rowOff>132541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2BE663A-72D3-4653-A4C2-1C6E3303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4320500"/>
          <a:ext cx="6634121" cy="1443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11</xdr:col>
      <xdr:colOff>59867</xdr:colOff>
      <xdr:row>132</xdr:row>
      <xdr:rowOff>95123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843EEF9-7EE0-4BB2-B46B-B21F2703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812750"/>
          <a:ext cx="14910612" cy="1057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4</xdr:col>
      <xdr:colOff>1278526</xdr:colOff>
      <xdr:row>174</xdr:row>
      <xdr:rowOff>60786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001DA7C-88D3-4F66-9F16-D591C423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7985700"/>
          <a:ext cx="6684916" cy="1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76200</xdr:rowOff>
    </xdr:from>
    <xdr:to>
      <xdr:col>11</xdr:col>
      <xdr:colOff>247978</xdr:colOff>
      <xdr:row>179</xdr:row>
      <xdr:rowOff>133223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32FBB82-D8DA-460D-B613-952A05C3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8633400"/>
          <a:ext cx="15122218" cy="10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97156</xdr:colOff>
      <xdr:row>30</xdr:row>
      <xdr:rowOff>40005</xdr:rowOff>
    </xdr:from>
    <xdr:to>
      <xdr:col>5</xdr:col>
      <xdr:colOff>739617</xdr:colOff>
      <xdr:row>42</xdr:row>
      <xdr:rowOff>136663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ED17D8C-AF2C-4341-9A2F-75800476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6" y="5564505"/>
          <a:ext cx="5434965" cy="2268358"/>
        </a:xfrm>
        <a:prstGeom prst="rect">
          <a:avLst/>
        </a:prstGeom>
      </xdr:spPr>
    </xdr:pic>
    <xdr:clientData/>
  </xdr:twoCellAnchor>
  <xdr:twoCellAnchor editAs="oneCell">
    <xdr:from>
      <xdr:col>8</xdr:col>
      <xdr:colOff>550545</xdr:colOff>
      <xdr:row>31</xdr:row>
      <xdr:rowOff>5715</xdr:rowOff>
    </xdr:from>
    <xdr:to>
      <xdr:col>11</xdr:col>
      <xdr:colOff>477823</xdr:colOff>
      <xdr:row>42</xdr:row>
      <xdr:rowOff>93085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48B200A-A991-47B0-8182-A196963D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1020" y="5711190"/>
          <a:ext cx="3209529" cy="207809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43</xdr:row>
      <xdr:rowOff>81915</xdr:rowOff>
    </xdr:from>
    <xdr:to>
      <xdr:col>14</xdr:col>
      <xdr:colOff>132327</xdr:colOff>
      <xdr:row>49</xdr:row>
      <xdr:rowOff>135114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AF0586B-4CB2-4C45-8D62-A29BE2D7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" y="7959090"/>
          <a:ext cx="14742857" cy="113904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</xdr:colOff>
      <xdr:row>22</xdr:row>
      <xdr:rowOff>87630</xdr:rowOff>
    </xdr:from>
    <xdr:to>
      <xdr:col>15</xdr:col>
      <xdr:colOff>132209</xdr:colOff>
      <xdr:row>29</xdr:row>
      <xdr:rowOff>98897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6B85610-564F-46C0-BECE-7A674F27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" y="4164330"/>
          <a:ext cx="15712386" cy="128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950595</xdr:colOff>
      <xdr:row>63</xdr:row>
      <xdr:rowOff>45720</xdr:rowOff>
    </xdr:from>
    <xdr:to>
      <xdr:col>17</xdr:col>
      <xdr:colOff>514463</xdr:colOff>
      <xdr:row>69</xdr:row>
      <xdr:rowOff>56058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D2CC20D-B777-4343-9A08-3B34FCA6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70970" y="30782895"/>
          <a:ext cx="5665470" cy="1109522"/>
        </a:xfrm>
        <a:prstGeom prst="rect">
          <a:avLst/>
        </a:prstGeom>
      </xdr:spPr>
    </xdr:pic>
    <xdr:clientData/>
  </xdr:twoCellAnchor>
  <xdr:twoCellAnchor editAs="oneCell">
    <xdr:from>
      <xdr:col>15</xdr:col>
      <xdr:colOff>474346</xdr:colOff>
      <xdr:row>68</xdr:row>
      <xdr:rowOff>43815</xdr:rowOff>
    </xdr:from>
    <xdr:to>
      <xdr:col>18</xdr:col>
      <xdr:colOff>474346</xdr:colOff>
      <xdr:row>78</xdr:row>
      <xdr:rowOff>136813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9CD71A8-1AFF-400D-99E0-CF94A4AD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04721" y="31685865"/>
          <a:ext cx="2851785" cy="19103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146684</xdr:rowOff>
    </xdr:from>
    <xdr:to>
      <xdr:col>14</xdr:col>
      <xdr:colOff>132265</xdr:colOff>
      <xdr:row>102</xdr:row>
      <xdr:rowOff>79679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5ED7A8-6481-4D43-8B86-DFE96718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275134"/>
          <a:ext cx="14773275" cy="1018846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</xdr:colOff>
      <xdr:row>86</xdr:row>
      <xdr:rowOff>158115</xdr:rowOff>
    </xdr:from>
    <xdr:to>
      <xdr:col>17</xdr:col>
      <xdr:colOff>589654</xdr:colOff>
      <xdr:row>92</xdr:row>
      <xdr:rowOff>132613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95C77DE-B167-4AB1-8760-81FB263B6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45240" y="42382440"/>
          <a:ext cx="5604510" cy="1073683"/>
        </a:xfrm>
        <a:prstGeom prst="rect">
          <a:avLst/>
        </a:prstGeom>
      </xdr:spPr>
    </xdr:pic>
    <xdr:clientData/>
  </xdr:twoCellAnchor>
  <xdr:twoCellAnchor editAs="oneCell">
    <xdr:from>
      <xdr:col>15</xdr:col>
      <xdr:colOff>424815</xdr:colOff>
      <xdr:row>93</xdr:row>
      <xdr:rowOff>142875</xdr:rowOff>
    </xdr:from>
    <xdr:to>
      <xdr:col>18</xdr:col>
      <xdr:colOff>320421</xdr:colOff>
      <xdr:row>102</xdr:row>
      <xdr:rowOff>95250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F03730E-B0E0-4049-95E9-B0A8235F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855190" y="37271325"/>
          <a:ext cx="2734056" cy="1569720"/>
        </a:xfrm>
        <a:prstGeom prst="rect">
          <a:avLst/>
        </a:prstGeom>
      </xdr:spPr>
    </xdr:pic>
    <xdr:clientData/>
  </xdr:twoCellAnchor>
  <xdr:twoCellAnchor editAs="oneCell">
    <xdr:from>
      <xdr:col>11</xdr:col>
      <xdr:colOff>729615</xdr:colOff>
      <xdr:row>110</xdr:row>
      <xdr:rowOff>87630</xdr:rowOff>
    </xdr:from>
    <xdr:to>
      <xdr:col>17</xdr:col>
      <xdr:colOff>495413</xdr:colOff>
      <xdr:row>116</xdr:row>
      <xdr:rowOff>154751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54FA419-4198-40FA-AA08-D595DE31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49990" y="40349805"/>
          <a:ext cx="5882640" cy="1152971"/>
        </a:xfrm>
        <a:prstGeom prst="rect">
          <a:avLst/>
        </a:prstGeom>
      </xdr:spPr>
    </xdr:pic>
    <xdr:clientData/>
  </xdr:twoCellAnchor>
  <xdr:twoCellAnchor editAs="oneCell">
    <xdr:from>
      <xdr:col>15</xdr:col>
      <xdr:colOff>701041</xdr:colOff>
      <xdr:row>116</xdr:row>
      <xdr:rowOff>36195</xdr:rowOff>
    </xdr:from>
    <xdr:to>
      <xdr:col>18</xdr:col>
      <xdr:colOff>474346</xdr:colOff>
      <xdr:row>128</xdr:row>
      <xdr:rowOff>112801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DED0025-7866-45BC-AF6D-FF6EFE9B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131416" y="41384220"/>
          <a:ext cx="2625090" cy="22483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104775</xdr:rowOff>
    </xdr:from>
    <xdr:to>
      <xdr:col>14</xdr:col>
      <xdr:colOff>441848</xdr:colOff>
      <xdr:row>127</xdr:row>
      <xdr:rowOff>169402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00DAC61-ABFA-402C-A482-164DD8A3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873025"/>
          <a:ext cx="15057142" cy="1142856"/>
        </a:xfrm>
        <a:prstGeom prst="rect">
          <a:avLst/>
        </a:prstGeom>
      </xdr:spPr>
    </xdr:pic>
    <xdr:clientData/>
  </xdr:twoCellAnchor>
  <xdr:twoCellAnchor editAs="oneCell">
    <xdr:from>
      <xdr:col>11</xdr:col>
      <xdr:colOff>948690</xdr:colOff>
      <xdr:row>136</xdr:row>
      <xdr:rowOff>125730</xdr:rowOff>
    </xdr:from>
    <xdr:to>
      <xdr:col>17</xdr:col>
      <xdr:colOff>551586</xdr:colOff>
      <xdr:row>142</xdr:row>
      <xdr:rowOff>93668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8EABD71-E09C-44E8-AB89-14965CC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69065" y="45693330"/>
          <a:ext cx="5699760" cy="1057597"/>
        </a:xfrm>
        <a:prstGeom prst="rect">
          <a:avLst/>
        </a:prstGeom>
      </xdr:spPr>
    </xdr:pic>
    <xdr:clientData/>
  </xdr:twoCellAnchor>
  <xdr:twoCellAnchor editAs="oneCell">
    <xdr:from>
      <xdr:col>15</xdr:col>
      <xdr:colOff>401955</xdr:colOff>
      <xdr:row>143</xdr:row>
      <xdr:rowOff>19050</xdr:rowOff>
    </xdr:from>
    <xdr:to>
      <xdr:col>18</xdr:col>
      <xdr:colOff>300990</xdr:colOff>
      <xdr:row>151</xdr:row>
      <xdr:rowOff>168595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89FE704-7FBD-4212-BF1A-9A72AE4B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32330" y="46853475"/>
          <a:ext cx="2747010" cy="1593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116205</xdr:rowOff>
    </xdr:from>
    <xdr:to>
      <xdr:col>14</xdr:col>
      <xdr:colOff>556146</xdr:colOff>
      <xdr:row>153</xdr:row>
      <xdr:rowOff>150375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C0F923F-B536-4BCC-A32F-06B0DBC9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0714255"/>
          <a:ext cx="15188585" cy="939045"/>
        </a:xfrm>
        <a:prstGeom prst="rect">
          <a:avLst/>
        </a:prstGeom>
      </xdr:spPr>
    </xdr:pic>
    <xdr:clientData/>
  </xdr:twoCellAnchor>
  <xdr:twoCellAnchor editAs="oneCell">
    <xdr:from>
      <xdr:col>11</xdr:col>
      <xdr:colOff>662941</xdr:colOff>
      <xdr:row>162</xdr:row>
      <xdr:rowOff>177165</xdr:rowOff>
    </xdr:from>
    <xdr:to>
      <xdr:col>17</xdr:col>
      <xdr:colOff>417309</xdr:colOff>
      <xdr:row>168</xdr:row>
      <xdr:rowOff>170675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6D3E037-BA27-4E66-810F-06FBE6A5C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83316" y="51231165"/>
          <a:ext cx="5848350" cy="10869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179070</xdr:rowOff>
    </xdr:from>
    <xdr:to>
      <xdr:col>14</xdr:col>
      <xdr:colOff>649484</xdr:colOff>
      <xdr:row>176</xdr:row>
      <xdr:rowOff>37975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AE5A4C4-8FE9-4BA0-B33D-D5B81ED6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64082295"/>
          <a:ext cx="15266683" cy="9447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121920</xdr:rowOff>
    </xdr:from>
    <xdr:to>
      <xdr:col>14</xdr:col>
      <xdr:colOff>302802</xdr:colOff>
      <xdr:row>78</xdr:row>
      <xdr:rowOff>97022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E3D99EA-1DA0-482C-9EB8-9214D6BB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33392745"/>
          <a:ext cx="14904761" cy="10571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40821</xdr:rowOff>
    </xdr:from>
    <xdr:to>
      <xdr:col>15</xdr:col>
      <xdr:colOff>407398</xdr:colOff>
      <xdr:row>25</xdr:row>
      <xdr:rowOff>74646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3E8C100-FDD3-4DCE-82DC-B1C006D1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6821"/>
          <a:ext cx="14002839" cy="136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68036</xdr:rowOff>
    </xdr:from>
    <xdr:to>
      <xdr:col>3</xdr:col>
      <xdr:colOff>770521</xdr:colOff>
      <xdr:row>39</xdr:row>
      <xdr:rowOff>21989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CC84B8-A132-4EF4-851F-3EE8B603F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7536"/>
          <a:ext cx="3707759" cy="26247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122465</xdr:rowOff>
    </xdr:from>
    <xdr:to>
      <xdr:col>16</xdr:col>
      <xdr:colOff>271149</xdr:colOff>
      <xdr:row>23</xdr:row>
      <xdr:rowOff>82541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E0166A-C91F-4708-A484-97A65C2C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1"/>
          <a:ext cx="14042571" cy="1291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163286</xdr:rowOff>
    </xdr:from>
    <xdr:to>
      <xdr:col>3</xdr:col>
      <xdr:colOff>741402</xdr:colOff>
      <xdr:row>42</xdr:row>
      <xdr:rowOff>88548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DA24043-22F4-4FF5-8762-0756AE76A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279572"/>
          <a:ext cx="3703949" cy="35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</xdr:colOff>
      <xdr:row>30</xdr:row>
      <xdr:rowOff>2</xdr:rowOff>
    </xdr:from>
    <xdr:to>
      <xdr:col>11</xdr:col>
      <xdr:colOff>15664</xdr:colOff>
      <xdr:row>34</xdr:row>
      <xdr:rowOff>135435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45C5E9C-DD7A-4418-9D64-CC086A1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" y="7162802"/>
          <a:ext cx="12607290" cy="868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5</xdr:col>
      <xdr:colOff>19050</xdr:colOff>
      <xdr:row>41</xdr:row>
      <xdr:rowOff>129703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A5CA3CF-7D18-480A-8B48-92964B21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62825"/>
          <a:ext cx="6000750" cy="11869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34291</xdr:rowOff>
    </xdr:from>
    <xdr:to>
      <xdr:col>11</xdr:col>
      <xdr:colOff>91864</xdr:colOff>
      <xdr:row>46</xdr:row>
      <xdr:rowOff>131631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0DAE38E-AC53-4B54-BA4B-0895C3FB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68791"/>
          <a:ext cx="12693015" cy="821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144780</xdr:rowOff>
    </xdr:from>
    <xdr:to>
      <xdr:col>13</xdr:col>
      <xdr:colOff>168120</xdr:colOff>
      <xdr:row>67</xdr:row>
      <xdr:rowOff>20837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BA6B1BE-BD0B-40A9-AB9F-87F806CF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919055"/>
          <a:ext cx="14779047" cy="958097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52</xdr:row>
      <xdr:rowOff>161925</xdr:rowOff>
    </xdr:from>
    <xdr:to>
      <xdr:col>16</xdr:col>
      <xdr:colOff>516256</xdr:colOff>
      <xdr:row>59</xdr:row>
      <xdr:rowOff>21767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689F4A2-DB23-4D82-9846-BEC25B97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49075" y="21488400"/>
          <a:ext cx="5617845" cy="1136192"/>
        </a:xfrm>
        <a:prstGeom prst="rect">
          <a:avLst/>
        </a:prstGeom>
      </xdr:spPr>
    </xdr:pic>
    <xdr:clientData/>
  </xdr:twoCellAnchor>
  <xdr:twoCellAnchor editAs="oneCell">
    <xdr:from>
      <xdr:col>10</xdr:col>
      <xdr:colOff>287655</xdr:colOff>
      <xdr:row>75</xdr:row>
      <xdr:rowOff>177165</xdr:rowOff>
    </xdr:from>
    <xdr:to>
      <xdr:col>16</xdr:col>
      <xdr:colOff>171451</xdr:colOff>
      <xdr:row>81</xdr:row>
      <xdr:rowOff>172619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90162C6-D7E1-41D0-ACF0-E5680A154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55705" y="30609540"/>
          <a:ext cx="5551170" cy="1067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104775</xdr:rowOff>
    </xdr:from>
    <xdr:to>
      <xdr:col>13</xdr:col>
      <xdr:colOff>130025</xdr:colOff>
      <xdr:row>91</xdr:row>
      <xdr:rowOff>17020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C72390-E956-49C5-82DD-5A62B0297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2165925"/>
          <a:ext cx="14740952" cy="994285"/>
        </a:xfrm>
        <a:prstGeom prst="rect">
          <a:avLst/>
        </a:prstGeom>
      </xdr:spPr>
    </xdr:pic>
    <xdr:clientData/>
  </xdr:twoCellAnchor>
  <xdr:twoCellAnchor editAs="oneCell">
    <xdr:from>
      <xdr:col>10</xdr:col>
      <xdr:colOff>281940</xdr:colOff>
      <xdr:row>99</xdr:row>
      <xdr:rowOff>163830</xdr:rowOff>
    </xdr:from>
    <xdr:to>
      <xdr:col>16</xdr:col>
      <xdr:colOff>497206</xdr:colOff>
      <xdr:row>106</xdr:row>
      <xdr:rowOff>17590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72FEA95-8C29-4C31-9A67-249FFC469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9990" y="38616255"/>
          <a:ext cx="5892165" cy="11339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106</xdr:row>
      <xdr:rowOff>123825</xdr:rowOff>
    </xdr:from>
    <xdr:to>
      <xdr:col>13</xdr:col>
      <xdr:colOff>474786</xdr:colOff>
      <xdr:row>113</xdr:row>
      <xdr:rowOff>3665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450B747-8CA5-4046-B67B-88BE19A7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37671375"/>
          <a:ext cx="15089523" cy="1146665"/>
        </a:xfrm>
        <a:prstGeom prst="rect">
          <a:avLst/>
        </a:prstGeom>
      </xdr:spPr>
    </xdr:pic>
    <xdr:clientData/>
  </xdr:twoCellAnchor>
  <xdr:twoCellAnchor editAs="oneCell">
    <xdr:from>
      <xdr:col>10</xdr:col>
      <xdr:colOff>443865</xdr:colOff>
      <xdr:row>122</xdr:row>
      <xdr:rowOff>5715</xdr:rowOff>
    </xdr:from>
    <xdr:to>
      <xdr:col>16</xdr:col>
      <xdr:colOff>438151</xdr:colOff>
      <xdr:row>127</xdr:row>
      <xdr:rowOff>154627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AF360A5-99EB-49B1-B7CA-4E673BF2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1915" y="44306490"/>
          <a:ext cx="5659755" cy="1053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11430</xdr:rowOff>
    </xdr:from>
    <xdr:to>
      <xdr:col>13</xdr:col>
      <xdr:colOff>529612</xdr:colOff>
      <xdr:row>135</xdr:row>
      <xdr:rowOff>20836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A59260D-2B7A-4408-A595-B917AD21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5760005"/>
          <a:ext cx="15173347" cy="914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169545</xdr:rowOff>
    </xdr:from>
    <xdr:to>
      <xdr:col>13</xdr:col>
      <xdr:colOff>607706</xdr:colOff>
      <xdr:row>157</xdr:row>
      <xdr:rowOff>57023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D0BEEA1-3415-475E-9F9C-3029CE2F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3033295"/>
          <a:ext cx="15259061" cy="977138"/>
        </a:xfrm>
        <a:prstGeom prst="rect">
          <a:avLst/>
        </a:prstGeom>
      </xdr:spPr>
    </xdr:pic>
    <xdr:clientData/>
  </xdr:twoCellAnchor>
  <xdr:twoCellAnchor editAs="oneCell">
    <xdr:from>
      <xdr:col>10</xdr:col>
      <xdr:colOff>723901</xdr:colOff>
      <xdr:row>143</xdr:row>
      <xdr:rowOff>161925</xdr:rowOff>
    </xdr:from>
    <xdr:to>
      <xdr:col>17</xdr:col>
      <xdr:colOff>249556</xdr:colOff>
      <xdr:row>150</xdr:row>
      <xdr:rowOff>72471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2AFA66D-EAC1-4F3A-AB81-B7AA61A0E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91951" y="51577875"/>
          <a:ext cx="5998845" cy="11773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146685</xdr:rowOff>
    </xdr:from>
    <xdr:to>
      <xdr:col>12</xdr:col>
      <xdr:colOff>951209</xdr:colOff>
      <xdr:row>9</xdr:row>
      <xdr:rowOff>148951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84DAAB6-270C-47F3-B83E-C5E52B5D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46685"/>
          <a:ext cx="13571220" cy="1701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161927</xdr:rowOff>
    </xdr:from>
    <xdr:to>
      <xdr:col>5</xdr:col>
      <xdr:colOff>1005840</xdr:colOff>
      <xdr:row>20</xdr:row>
      <xdr:rowOff>26429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45DC10D-8488-4B33-BBCB-05C0DDD5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57427"/>
          <a:ext cx="5996940" cy="15866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42</xdr:row>
      <xdr:rowOff>34290</xdr:rowOff>
    </xdr:from>
    <xdr:to>
      <xdr:col>5</xdr:col>
      <xdr:colOff>783590</xdr:colOff>
      <xdr:row>54</xdr:row>
      <xdr:rowOff>149997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0C1AC64-90C7-40BE-9F95-5AA8DC68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1663065"/>
          <a:ext cx="5398770" cy="2287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31</xdr:row>
      <xdr:rowOff>53340</xdr:rowOff>
    </xdr:from>
    <xdr:to>
      <xdr:col>15</xdr:col>
      <xdr:colOff>360718</xdr:colOff>
      <xdr:row>38</xdr:row>
      <xdr:rowOff>135089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E9EB67C-1465-4FD2-AB7E-5685A7B8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" y="4139565"/>
          <a:ext cx="15678095" cy="13447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12</xdr:col>
      <xdr:colOff>701451</xdr:colOff>
      <xdr:row>62</xdr:row>
      <xdr:rowOff>94364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A6FAEC6-8BA1-4D33-A1D6-A23D7EF8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43400"/>
          <a:ext cx="13401675" cy="1008765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</xdr:colOff>
      <xdr:row>42</xdr:row>
      <xdr:rowOff>97156</xdr:rowOff>
    </xdr:from>
    <xdr:to>
      <xdr:col>12</xdr:col>
      <xdr:colOff>588275</xdr:colOff>
      <xdr:row>54</xdr:row>
      <xdr:rowOff>154864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72949BD-3AFE-498A-85D1-1EEE3902B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30215" y="1725931"/>
          <a:ext cx="2777490" cy="22294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133351</xdr:rowOff>
    </xdr:from>
    <xdr:to>
      <xdr:col>12</xdr:col>
      <xdr:colOff>703356</xdr:colOff>
      <xdr:row>88</xdr:row>
      <xdr:rowOff>136285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A37C07-0015-440D-9C61-32C25B341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088726"/>
          <a:ext cx="13065601" cy="9630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188596</xdr:rowOff>
    </xdr:from>
    <xdr:to>
      <xdr:col>3</xdr:col>
      <xdr:colOff>663575</xdr:colOff>
      <xdr:row>99</xdr:row>
      <xdr:rowOff>97954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1B4A168-8712-443F-9271-770C367F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905971"/>
          <a:ext cx="3005296" cy="2199168"/>
        </a:xfrm>
        <a:prstGeom prst="rect">
          <a:avLst/>
        </a:prstGeom>
      </xdr:spPr>
    </xdr:pic>
    <xdr:clientData/>
  </xdr:twoCellAnchor>
  <xdr:twoCellAnchor editAs="oneCell">
    <xdr:from>
      <xdr:col>5</xdr:col>
      <xdr:colOff>450057</xdr:colOff>
      <xdr:row>93</xdr:row>
      <xdr:rowOff>91440</xdr:rowOff>
    </xdr:from>
    <xdr:to>
      <xdr:col>10</xdr:col>
      <xdr:colOff>98413</xdr:colOff>
      <xdr:row>99</xdr:row>
      <xdr:rowOff>57333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9514551-ACF1-4DCD-B2B6-A4191CDB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62526" y="25951815"/>
          <a:ext cx="5310240" cy="1105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14</xdr:col>
      <xdr:colOff>132862</xdr:colOff>
      <xdr:row>118</xdr:row>
      <xdr:rowOff>114171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B59932B-6306-42B7-A66A-1349529A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521440"/>
          <a:ext cx="14819047" cy="1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3</xdr:col>
      <xdr:colOff>893504</xdr:colOff>
      <xdr:row>133</xdr:row>
      <xdr:rowOff>41584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EFB08FD-AFEB-49BF-887E-EC610DF5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2618720"/>
          <a:ext cx="3342857" cy="2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836931</xdr:colOff>
      <xdr:row>120</xdr:row>
      <xdr:rowOff>46356</xdr:rowOff>
    </xdr:from>
    <xdr:to>
      <xdr:col>12</xdr:col>
      <xdr:colOff>416733</xdr:colOff>
      <xdr:row>130</xdr:row>
      <xdr:rowOff>111127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341FA3A-8FBF-4A74-9B2B-69386DD1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0056" y="35638106"/>
          <a:ext cx="8463041" cy="19697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14</xdr:col>
      <xdr:colOff>378577</xdr:colOff>
      <xdr:row>156</xdr:row>
      <xdr:rowOff>95100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D223E60-FFF8-457E-928B-292378B3E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910560"/>
          <a:ext cx="15066667" cy="1190476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157</xdr:row>
      <xdr:rowOff>15241</xdr:rowOff>
    </xdr:from>
    <xdr:to>
      <xdr:col>11</xdr:col>
      <xdr:colOff>551296</xdr:colOff>
      <xdr:row>165</xdr:row>
      <xdr:rowOff>172085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C724AD5-FA72-4160-9343-E2B407C9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22165" y="43465116"/>
          <a:ext cx="7292045" cy="1667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153352</xdr:rowOff>
    </xdr:from>
    <xdr:to>
      <xdr:col>3</xdr:col>
      <xdr:colOff>761999</xdr:colOff>
      <xdr:row>166</xdr:row>
      <xdr:rowOff>53409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89E5B3D-EFF2-47E2-81AD-7CFEA43D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8491477"/>
          <a:ext cx="3107530" cy="19879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14</xdr:col>
      <xdr:colOff>550173</xdr:colOff>
      <xdr:row>190</xdr:row>
      <xdr:rowOff>3689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CCF1D23-894D-4A3C-9511-8B26514F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3291125"/>
          <a:ext cx="14802823" cy="9561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130969</xdr:rowOff>
    </xdr:from>
    <xdr:to>
      <xdr:col>4</xdr:col>
      <xdr:colOff>93072</xdr:colOff>
      <xdr:row>202</xdr:row>
      <xdr:rowOff>19831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8AD725D-1B4C-4408-9326-47A2B050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74594"/>
          <a:ext cx="3510642" cy="216533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193</xdr:row>
      <xdr:rowOff>9525</xdr:rowOff>
    </xdr:from>
    <xdr:to>
      <xdr:col>12</xdr:col>
      <xdr:colOff>821433</xdr:colOff>
      <xdr:row>201</xdr:row>
      <xdr:rowOff>130810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9671EDA-407C-49E4-99A8-30EC52D1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73626" y="50365025"/>
          <a:ext cx="8212458" cy="164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166688</xdr:rowOff>
    </xdr:from>
    <xdr:to>
      <xdr:col>16</xdr:col>
      <xdr:colOff>55528</xdr:colOff>
      <xdr:row>225</xdr:row>
      <xdr:rowOff>130811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9ED2614-9EC9-41EE-86AA-9DC36819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5522813"/>
          <a:ext cx="15834868" cy="110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487646</xdr:colOff>
      <xdr:row>206</xdr:row>
      <xdr:rowOff>127000</xdr:rowOff>
    </xdr:from>
    <xdr:to>
      <xdr:col>21</xdr:col>
      <xdr:colOff>549435</xdr:colOff>
      <xdr:row>216</xdr:row>
      <xdr:rowOff>2503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220304E-F13C-4F25-A2AD-AFE24D843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63646" y="53006625"/>
          <a:ext cx="9007669" cy="17712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63118</xdr:rowOff>
    </xdr:from>
    <xdr:to>
      <xdr:col>11</xdr:col>
      <xdr:colOff>667796</xdr:colOff>
      <xdr:row>255</xdr:row>
      <xdr:rowOff>111743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4D0E809-612B-4470-93AB-21C9C2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56451118"/>
          <a:ext cx="12043251" cy="1191625"/>
        </a:xfrm>
        <a:prstGeom prst="rect">
          <a:avLst/>
        </a:prstGeom>
      </xdr:spPr>
    </xdr:pic>
    <xdr:clientData/>
  </xdr:twoCellAnchor>
  <xdr:twoCellAnchor editAs="oneCell">
    <xdr:from>
      <xdr:col>12</xdr:col>
      <xdr:colOff>429418</xdr:colOff>
      <xdr:row>245</xdr:row>
      <xdr:rowOff>111125</xdr:rowOff>
    </xdr:from>
    <xdr:to>
      <xdr:col>21</xdr:col>
      <xdr:colOff>552209</xdr:colOff>
      <xdr:row>257</xdr:row>
      <xdr:rowOff>57007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A9F6C47-6166-4FFB-9EF2-D3C2F10B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557918" y="61610875"/>
          <a:ext cx="8127601" cy="2235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145256</xdr:rowOff>
    </xdr:from>
    <xdr:to>
      <xdr:col>11</xdr:col>
      <xdr:colOff>666639</xdr:colOff>
      <xdr:row>39</xdr:row>
      <xdr:rowOff>171811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9DBC54-CCDA-407A-B32F-D3E70AEF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19912"/>
          <a:ext cx="14595700" cy="975245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329005</xdr:colOff>
      <xdr:row>29</xdr:row>
      <xdr:rowOff>145677</xdr:rowOff>
    </xdr:from>
    <xdr:to>
      <xdr:col>19</xdr:col>
      <xdr:colOff>285974</xdr:colOff>
      <xdr:row>35</xdr:row>
      <xdr:rowOff>149123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3944F09-CB09-4E6F-861F-5C3DA170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10417" y="6420971"/>
          <a:ext cx="5485279" cy="1079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166687</xdr:rowOff>
    </xdr:from>
    <xdr:to>
      <xdr:col>11</xdr:col>
      <xdr:colOff>666573</xdr:colOff>
      <xdr:row>31</xdr:row>
      <xdr:rowOff>22106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A57C3A9-9491-4D2D-A6C2-3C782552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9343"/>
          <a:ext cx="14584204" cy="1009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178118</xdr:rowOff>
    </xdr:from>
    <xdr:to>
      <xdr:col>11</xdr:col>
      <xdr:colOff>782835</xdr:colOff>
      <xdr:row>73</xdr:row>
      <xdr:rowOff>97979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1AF994-E23F-4A2A-9505-84F3CE2D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67774"/>
          <a:ext cx="14685226" cy="1074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129540</xdr:rowOff>
    </xdr:from>
    <xdr:to>
      <xdr:col>4</xdr:col>
      <xdr:colOff>244792</xdr:colOff>
      <xdr:row>67</xdr:row>
      <xdr:rowOff>91622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15B2864-E297-4262-89D2-6243A2988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476196"/>
          <a:ext cx="5463540" cy="1097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10</xdr:col>
      <xdr:colOff>631330</xdr:colOff>
      <xdr:row>98</xdr:row>
      <xdr:rowOff>15602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389448-DA67-4F73-ABDF-B2B01DCF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229600"/>
          <a:ext cx="13342620" cy="92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</xdr:col>
      <xdr:colOff>1102519</xdr:colOff>
      <xdr:row>104</xdr:row>
      <xdr:rowOff>167711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3DD389E-64D1-4630-BD6B-E8A2F37D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326880"/>
          <a:ext cx="4991100" cy="1072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12</xdr:col>
      <xdr:colOff>135855</xdr:colOff>
      <xdr:row>129</xdr:row>
      <xdr:rowOff>60816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2FDD9DD-DA83-4338-BE5D-D35FF38C7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521440"/>
          <a:ext cx="15076190" cy="1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130</xdr:row>
      <xdr:rowOff>0</xdr:rowOff>
    </xdr:from>
    <xdr:to>
      <xdr:col>3</xdr:col>
      <xdr:colOff>1312070</xdr:colOff>
      <xdr:row>136</xdr:row>
      <xdr:rowOff>3013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BBAAB0E-2BF8-471B-8308-B1682DA7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2801600"/>
          <a:ext cx="5189220" cy="110029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150</xdr:row>
      <xdr:rowOff>95250</xdr:rowOff>
    </xdr:from>
    <xdr:to>
      <xdr:col>12</xdr:col>
      <xdr:colOff>206819</xdr:colOff>
      <xdr:row>155</xdr:row>
      <xdr:rowOff>58943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9AE7DBD-C742-4180-B783-AD6C06C08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07" y="31301531"/>
          <a:ext cx="15031425" cy="906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130969</xdr:rowOff>
    </xdr:from>
    <xdr:to>
      <xdr:col>3</xdr:col>
      <xdr:colOff>1161574</xdr:colOff>
      <xdr:row>161</xdr:row>
      <xdr:rowOff>172851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03173BE-86BC-4759-B2C0-60AF01B1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2480250"/>
          <a:ext cx="5044440" cy="99057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180</xdr:row>
      <xdr:rowOff>24765</xdr:rowOff>
    </xdr:from>
    <xdr:to>
      <xdr:col>12</xdr:col>
      <xdr:colOff>477158</xdr:colOff>
      <xdr:row>185</xdr:row>
      <xdr:rowOff>93219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6DD89C9-9890-449C-8710-B01EAAD1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6" y="39029640"/>
          <a:ext cx="15145713" cy="101714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186</xdr:row>
      <xdr:rowOff>119062</xdr:rowOff>
    </xdr:from>
    <xdr:to>
      <xdr:col>4</xdr:col>
      <xdr:colOff>171138</xdr:colOff>
      <xdr:row>192</xdr:row>
      <xdr:rowOff>39052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108C934-E161-4495-A497-FE4C1820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" y="39885937"/>
          <a:ext cx="5375597" cy="10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47472</xdr:rowOff>
    </xdr:from>
    <xdr:to>
      <xdr:col>10</xdr:col>
      <xdr:colOff>631330</xdr:colOff>
      <xdr:row>220</xdr:row>
      <xdr:rowOff>169843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D5A0E1C-E687-4403-BC09-06071554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4303003"/>
          <a:ext cx="13247846" cy="12825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20524</xdr:rowOff>
    </xdr:from>
    <xdr:to>
      <xdr:col>4</xdr:col>
      <xdr:colOff>130492</xdr:colOff>
      <xdr:row>230</xdr:row>
      <xdr:rowOff>136066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1F7F6FB-33CD-4520-B3AA-1337FFB0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990555"/>
          <a:ext cx="5349240" cy="1445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519C1-C365-453E-98EE-74F5D23A2FE3}">
  <dimension ref="A1:S210"/>
  <sheetViews>
    <sheetView tabSelected="1" zoomScale="85" zoomScaleNormal="85" workbookViewId="0">
      <pane ySplit="7" topLeftCell="A8" activePane="bottomLeft" state="frozen"/>
      <selection pane="bottomLeft" activeCell="C168" sqref="C168"/>
    </sheetView>
  </sheetViews>
  <sheetFormatPr defaultColWidth="9.109375" defaultRowHeight="14.4" x14ac:dyDescent="0.3"/>
  <cols>
    <col min="1" max="1" width="18.33203125" style="87" customWidth="1"/>
    <col min="2" max="2" width="15.33203125" style="87" customWidth="1"/>
    <col min="3" max="11" width="20.88671875" style="87" customWidth="1"/>
    <col min="12" max="13" width="13.44140625" style="87" customWidth="1"/>
    <col min="14" max="14" width="17" style="87" customWidth="1"/>
    <col min="15" max="15" width="15.33203125" style="87" bestFit="1" customWidth="1"/>
    <col min="16" max="16" width="15" style="87" bestFit="1" customWidth="1"/>
    <col min="17" max="17" width="9.109375" style="87"/>
    <col min="18" max="18" width="11.6640625" style="87" bestFit="1" customWidth="1"/>
    <col min="19" max="19" width="15.44140625" style="87" bestFit="1" customWidth="1"/>
    <col min="20" max="16384" width="9.109375" style="87"/>
  </cols>
  <sheetData>
    <row r="1" spans="1:12" ht="18" x14ac:dyDescent="0.35">
      <c r="A1" s="11" t="s">
        <v>132</v>
      </c>
    </row>
    <row r="2" spans="1:12" x14ac:dyDescent="0.3">
      <c r="A2" s="4" t="s">
        <v>62</v>
      </c>
      <c r="F2" s="58"/>
      <c r="G2" s="58"/>
      <c r="I2" s="58"/>
      <c r="J2" s="58"/>
      <c r="K2" s="58"/>
      <c r="L2" s="58"/>
    </row>
    <row r="3" spans="1:12" x14ac:dyDescent="0.3">
      <c r="A3" s="4" t="s">
        <v>24</v>
      </c>
      <c r="B3" s="87" t="s">
        <v>91</v>
      </c>
      <c r="F3" s="58"/>
      <c r="G3" s="58"/>
      <c r="H3" s="61" t="s">
        <v>84</v>
      </c>
      <c r="I3" s="58"/>
      <c r="J3" s="58"/>
      <c r="K3" s="58"/>
      <c r="L3" s="58"/>
    </row>
    <row r="4" spans="1:12" x14ac:dyDescent="0.3">
      <c r="A4" s="4" t="s">
        <v>67</v>
      </c>
      <c r="C4" s="88">
        <v>45189</v>
      </c>
      <c r="D4" s="92"/>
      <c r="E4" s="90" t="s">
        <v>86</v>
      </c>
      <c r="F4" s="90">
        <v>2</v>
      </c>
      <c r="G4" s="90">
        <v>3</v>
      </c>
      <c r="H4" s="59" t="s">
        <v>88</v>
      </c>
      <c r="I4" s="59" t="s">
        <v>89</v>
      </c>
      <c r="J4" s="90">
        <v>6</v>
      </c>
      <c r="K4" s="90">
        <v>7</v>
      </c>
      <c r="L4" s="90" t="s">
        <v>87</v>
      </c>
    </row>
    <row r="5" spans="1:12" x14ac:dyDescent="0.3">
      <c r="A5" s="4" t="s">
        <v>68</v>
      </c>
      <c r="C5" s="88">
        <v>45196</v>
      </c>
      <c r="D5" s="92"/>
      <c r="E5" s="91">
        <v>45189</v>
      </c>
      <c r="F5" s="91">
        <v>45190</v>
      </c>
      <c r="G5" s="91">
        <v>45191</v>
      </c>
      <c r="H5" s="60">
        <v>45192</v>
      </c>
      <c r="I5" s="60">
        <v>45193</v>
      </c>
      <c r="J5" s="91">
        <v>45194</v>
      </c>
      <c r="K5" s="91">
        <v>45195</v>
      </c>
      <c r="L5" s="91">
        <v>45196</v>
      </c>
    </row>
    <row r="6" spans="1:12" x14ac:dyDescent="0.3">
      <c r="A6" s="4" t="s">
        <v>70</v>
      </c>
      <c r="C6" s="87">
        <f>C5-C4</f>
        <v>7</v>
      </c>
      <c r="D6" s="92"/>
      <c r="E6" s="189">
        <v>0.13</v>
      </c>
      <c r="F6" s="93">
        <v>0.13</v>
      </c>
      <c r="G6" s="93">
        <v>0.13</v>
      </c>
      <c r="H6" s="93">
        <v>0.13</v>
      </c>
      <c r="I6" s="93">
        <v>0.13</v>
      </c>
      <c r="J6" s="93">
        <v>0.17</v>
      </c>
      <c r="K6" s="93">
        <v>0.17</v>
      </c>
      <c r="L6" s="93">
        <v>0.17</v>
      </c>
    </row>
    <row r="7" spans="1:12" ht="28.95" customHeight="1" x14ac:dyDescent="0.3">
      <c r="A7" s="69" t="s">
        <v>85</v>
      </c>
      <c r="B7" s="94"/>
      <c r="C7" s="95">
        <v>6449940</v>
      </c>
      <c r="D7" s="92"/>
      <c r="E7" s="250" t="s">
        <v>90</v>
      </c>
      <c r="F7" s="250"/>
      <c r="G7" s="250"/>
      <c r="H7" s="250"/>
      <c r="I7" s="250"/>
      <c r="J7" s="250"/>
      <c r="K7" s="250"/>
      <c r="L7" s="250"/>
    </row>
    <row r="9" spans="1:12" s="96" customFormat="1" ht="18" x14ac:dyDescent="0.35">
      <c r="A9" s="13" t="s">
        <v>13</v>
      </c>
      <c r="B9" s="14">
        <v>45189</v>
      </c>
    </row>
    <row r="10" spans="1:12" s="96" customFormat="1" x14ac:dyDescent="0.3">
      <c r="A10" s="96" t="s">
        <v>16</v>
      </c>
    </row>
    <row r="11" spans="1:12" x14ac:dyDescent="0.3">
      <c r="A11" s="4"/>
    </row>
    <row r="12" spans="1:12" x14ac:dyDescent="0.3">
      <c r="A12" s="4"/>
    </row>
    <row r="13" spans="1:12" s="100" customFormat="1" x14ac:dyDescent="0.3">
      <c r="A13" s="4" t="s">
        <v>95</v>
      </c>
      <c r="B13" s="97"/>
      <c r="C13" s="97"/>
      <c r="D13" s="97"/>
      <c r="E13" s="98"/>
      <c r="F13" s="99"/>
      <c r="G13" s="33"/>
    </row>
    <row r="14" spans="1:12" s="100" customFormat="1" x14ac:dyDescent="0.3">
      <c r="A14" s="230" t="s">
        <v>1</v>
      </c>
      <c r="B14" s="232" t="s">
        <v>61</v>
      </c>
      <c r="C14" s="221" t="s">
        <v>24</v>
      </c>
      <c r="D14" s="221"/>
      <c r="E14" s="233" t="s">
        <v>73</v>
      </c>
      <c r="F14" s="234" t="s">
        <v>77</v>
      </c>
      <c r="G14" s="235" t="s">
        <v>66</v>
      </c>
      <c r="H14" s="222"/>
      <c r="I14" s="221" t="s">
        <v>23</v>
      </c>
      <c r="J14" s="222" t="s">
        <v>64</v>
      </c>
    </row>
    <row r="15" spans="1:12" s="100" customFormat="1" x14ac:dyDescent="0.3">
      <c r="A15" s="231"/>
      <c r="B15" s="232"/>
      <c r="C15" s="90" t="s">
        <v>74</v>
      </c>
      <c r="D15" s="67" t="s">
        <v>75</v>
      </c>
      <c r="E15" s="233"/>
      <c r="F15" s="234"/>
      <c r="G15" s="236"/>
      <c r="H15" s="223"/>
      <c r="I15" s="221"/>
      <c r="J15" s="223"/>
    </row>
    <row r="16" spans="1:12" s="100" customFormat="1" x14ac:dyDescent="0.3">
      <c r="A16" s="224">
        <f>C7</f>
        <v>6449940</v>
      </c>
      <c r="B16" s="225">
        <v>2E-3</v>
      </c>
      <c r="C16" s="48">
        <f>E6</f>
        <v>0.13</v>
      </c>
      <c r="D16" s="90" t="s">
        <v>43</v>
      </c>
      <c r="E16" s="101">
        <f>B16+C16</f>
        <v>0.13200000000000001</v>
      </c>
      <c r="F16" s="102">
        <v>0</v>
      </c>
      <c r="G16" s="51" t="s">
        <v>78</v>
      </c>
      <c r="H16" s="103">
        <f>A16*E16/365*F16</f>
        <v>0</v>
      </c>
      <c r="I16" s="63">
        <f>A16+H16</f>
        <v>6449940</v>
      </c>
      <c r="J16" s="226">
        <f>A16+H16+H17</f>
        <v>6466342.285775342</v>
      </c>
    </row>
    <row r="17" spans="1:19" s="100" customFormat="1" x14ac:dyDescent="0.3">
      <c r="A17" s="224"/>
      <c r="B17" s="225"/>
      <c r="C17" s="90" t="s">
        <v>43</v>
      </c>
      <c r="D17" s="104">
        <v>0.13059999999999999</v>
      </c>
      <c r="E17" s="105">
        <f>B16+D17</f>
        <v>0.1326</v>
      </c>
      <c r="F17" s="102">
        <v>7</v>
      </c>
      <c r="G17" s="51" t="s">
        <v>79</v>
      </c>
      <c r="H17" s="103">
        <f>A16*E17/365*F17</f>
        <v>16402.285775342465</v>
      </c>
      <c r="I17" s="90" t="s">
        <v>43</v>
      </c>
      <c r="J17" s="227"/>
    </row>
    <row r="19" spans="1:19" ht="26.25" customHeight="1" x14ac:dyDescent="0.3">
      <c r="A19" s="76" t="s">
        <v>102</v>
      </c>
    </row>
    <row r="20" spans="1:19" s="114" customFormat="1" ht="76.5" customHeight="1" x14ac:dyDescent="0.3">
      <c r="A20" s="113" t="s">
        <v>19</v>
      </c>
      <c r="B20" s="113" t="s">
        <v>59</v>
      </c>
      <c r="C20" s="113" t="s">
        <v>111</v>
      </c>
      <c r="D20" s="113" t="s">
        <v>112</v>
      </c>
      <c r="E20" s="113" t="s">
        <v>51</v>
      </c>
      <c r="F20" s="113" t="s">
        <v>31</v>
      </c>
      <c r="G20" s="113" t="s">
        <v>45</v>
      </c>
      <c r="H20" s="113" t="s">
        <v>30</v>
      </c>
      <c r="I20" s="113" t="s">
        <v>50</v>
      </c>
      <c r="J20" s="113" t="s">
        <v>46</v>
      </c>
      <c r="K20" s="113" t="s">
        <v>60</v>
      </c>
      <c r="L20" s="113" t="s">
        <v>24</v>
      </c>
      <c r="M20" s="113" t="s">
        <v>32</v>
      </c>
      <c r="N20" s="113" t="s">
        <v>27</v>
      </c>
      <c r="O20" s="113" t="s">
        <v>35</v>
      </c>
      <c r="P20" s="113" t="s">
        <v>43</v>
      </c>
      <c r="Q20" s="113" t="s">
        <v>43</v>
      </c>
    </row>
    <row r="21" spans="1:19" s="114" customFormat="1" ht="27.75" customHeight="1" x14ac:dyDescent="0.3">
      <c r="A21" s="113" t="s">
        <v>18</v>
      </c>
      <c r="B21" s="113" t="s">
        <v>55</v>
      </c>
      <c r="C21" s="113" t="s">
        <v>21</v>
      </c>
      <c r="D21" s="113" t="s">
        <v>20</v>
      </c>
      <c r="E21" s="113" t="s">
        <v>52</v>
      </c>
      <c r="F21" s="113" t="s">
        <v>38</v>
      </c>
      <c r="G21" s="113" t="s">
        <v>44</v>
      </c>
      <c r="H21" s="113" t="s">
        <v>49</v>
      </c>
      <c r="I21" s="113" t="s">
        <v>47</v>
      </c>
      <c r="J21" s="113" t="s">
        <v>48</v>
      </c>
      <c r="K21" s="113" t="s">
        <v>37</v>
      </c>
      <c r="L21" s="113" t="s">
        <v>25</v>
      </c>
      <c r="M21" s="115" t="s">
        <v>39</v>
      </c>
      <c r="N21" s="113" t="s">
        <v>40</v>
      </c>
      <c r="O21" s="113" t="s">
        <v>42</v>
      </c>
      <c r="P21" s="113" t="s">
        <v>41</v>
      </c>
      <c r="Q21" s="113" t="s">
        <v>29</v>
      </c>
    </row>
    <row r="22" spans="1:19" ht="18.75" customHeight="1" x14ac:dyDescent="0.3">
      <c r="A22" s="111"/>
      <c r="B22" s="111">
        <v>2</v>
      </c>
      <c r="C22" s="111">
        <v>4373738230</v>
      </c>
      <c r="D22" s="90">
        <v>1</v>
      </c>
      <c r="E22" s="90" t="s">
        <v>54</v>
      </c>
      <c r="F22" s="90" t="s">
        <v>34</v>
      </c>
      <c r="G22" s="111">
        <v>30000</v>
      </c>
      <c r="H22" s="111">
        <v>214.99799999999999</v>
      </c>
      <c r="I22" s="120">
        <f>C7</f>
        <v>6449940</v>
      </c>
      <c r="J22" s="111">
        <v>0</v>
      </c>
      <c r="K22" s="120">
        <f>C7</f>
        <v>6449940</v>
      </c>
      <c r="L22" s="121" t="s">
        <v>113</v>
      </c>
      <c r="M22" s="48">
        <f>E6</f>
        <v>0.13</v>
      </c>
      <c r="N22" s="101">
        <v>2E-3</v>
      </c>
      <c r="O22" s="112">
        <v>45189</v>
      </c>
      <c r="P22" s="46">
        <f>M22+N22</f>
        <v>0.13200000000000001</v>
      </c>
      <c r="Q22" s="111" t="s">
        <v>28</v>
      </c>
    </row>
    <row r="23" spans="1:19" ht="18.75" customHeight="1" x14ac:dyDescent="0.3">
      <c r="A23" s="112"/>
      <c r="B23" s="111">
        <v>3</v>
      </c>
      <c r="C23" s="111">
        <v>4373738230</v>
      </c>
      <c r="D23" s="90">
        <v>2</v>
      </c>
      <c r="E23" s="90" t="s">
        <v>53</v>
      </c>
      <c r="F23" s="90" t="s">
        <v>36</v>
      </c>
      <c r="G23" s="111">
        <v>30000</v>
      </c>
      <c r="H23" s="111">
        <v>215.54499999999999</v>
      </c>
      <c r="I23" s="134">
        <f>C7</f>
        <v>6449940</v>
      </c>
      <c r="J23" s="111">
        <v>0</v>
      </c>
      <c r="K23" s="121">
        <v>6466342.29</v>
      </c>
      <c r="L23" s="121" t="s">
        <v>113</v>
      </c>
      <c r="M23" s="48">
        <f>E6</f>
        <v>0.13</v>
      </c>
      <c r="N23" s="101">
        <v>2E-3</v>
      </c>
      <c r="O23" s="112">
        <f>C5</f>
        <v>45196</v>
      </c>
      <c r="P23" s="46">
        <f>M23+N23</f>
        <v>0.13200000000000001</v>
      </c>
      <c r="Q23" s="111" t="s">
        <v>28</v>
      </c>
    </row>
    <row r="25" spans="1:19" x14ac:dyDescent="0.3">
      <c r="P25" s="126"/>
      <c r="R25" s="135"/>
      <c r="S25" s="3"/>
    </row>
    <row r="26" spans="1:19" x14ac:dyDescent="0.3">
      <c r="R26" s="135"/>
    </row>
    <row r="54" spans="1:10" s="96" customFormat="1" ht="18" x14ac:dyDescent="0.35">
      <c r="A54" s="13" t="s">
        <v>69</v>
      </c>
      <c r="B54" s="14">
        <v>45190</v>
      </c>
    </row>
    <row r="55" spans="1:10" s="96" customFormat="1" x14ac:dyDescent="0.3"/>
    <row r="57" spans="1:10" ht="14.4" customHeight="1" x14ac:dyDescent="0.3">
      <c r="A57" s="230" t="s">
        <v>1</v>
      </c>
      <c r="B57" s="232" t="s">
        <v>61</v>
      </c>
      <c r="C57" s="221" t="s">
        <v>24</v>
      </c>
      <c r="D57" s="221"/>
      <c r="E57" s="233" t="s">
        <v>73</v>
      </c>
      <c r="F57" s="234" t="s">
        <v>77</v>
      </c>
      <c r="G57" s="235" t="s">
        <v>66</v>
      </c>
      <c r="H57" s="222"/>
      <c r="I57" s="221" t="s">
        <v>23</v>
      </c>
      <c r="J57" s="222" t="s">
        <v>64</v>
      </c>
    </row>
    <row r="58" spans="1:10" x14ac:dyDescent="0.3">
      <c r="A58" s="231"/>
      <c r="B58" s="232"/>
      <c r="C58" s="90" t="s">
        <v>74</v>
      </c>
      <c r="D58" s="90" t="s">
        <v>75</v>
      </c>
      <c r="E58" s="233"/>
      <c r="F58" s="234"/>
      <c r="G58" s="236"/>
      <c r="H58" s="223"/>
      <c r="I58" s="221"/>
      <c r="J58" s="223"/>
    </row>
    <row r="59" spans="1:10" s="100" customFormat="1" x14ac:dyDescent="0.3">
      <c r="A59" s="224">
        <f>C7</f>
        <v>6449940</v>
      </c>
      <c r="B59" s="225">
        <v>2E-3</v>
      </c>
      <c r="C59" s="49">
        <f>F6</f>
        <v>0.13</v>
      </c>
      <c r="D59" s="90" t="s">
        <v>43</v>
      </c>
      <c r="E59" s="101">
        <f>B59+C59</f>
        <v>0.13200000000000001</v>
      </c>
      <c r="F59" s="136">
        <f>B54-C4</f>
        <v>1</v>
      </c>
      <c r="G59" s="51" t="s">
        <v>78</v>
      </c>
      <c r="H59" s="103">
        <f>A59*E59/365*F59</f>
        <v>2332.5810410958907</v>
      </c>
      <c r="I59" s="63">
        <f>A59+H59</f>
        <v>6452272.5810410958</v>
      </c>
      <c r="J59" s="226">
        <f>A59+H59+H60</f>
        <v>6466321.0804931503</v>
      </c>
    </row>
    <row r="60" spans="1:10" s="100" customFormat="1" x14ac:dyDescent="0.3">
      <c r="A60" s="224"/>
      <c r="B60" s="225"/>
      <c r="C60" s="90" t="s">
        <v>43</v>
      </c>
      <c r="D60" s="137">
        <v>0.1305</v>
      </c>
      <c r="E60" s="105">
        <f>B59+D60</f>
        <v>0.13250000000000001</v>
      </c>
      <c r="F60" s="138">
        <f>C5-B54</f>
        <v>6</v>
      </c>
      <c r="G60" s="51" t="s">
        <v>79</v>
      </c>
      <c r="H60" s="103">
        <f>A59*E60/365*F60</f>
        <v>14048.499452054795</v>
      </c>
      <c r="I60" s="90" t="s">
        <v>43</v>
      </c>
      <c r="J60" s="227"/>
    </row>
    <row r="80" spans="1:2" s="96" customFormat="1" ht="18" x14ac:dyDescent="0.35">
      <c r="A80" s="13" t="s">
        <v>71</v>
      </c>
      <c r="B80" s="14">
        <v>45191</v>
      </c>
    </row>
    <row r="81" spans="1:10" s="96" customFormat="1" x14ac:dyDescent="0.3"/>
    <row r="82" spans="1:10" x14ac:dyDescent="0.3">
      <c r="A82" s="4"/>
    </row>
    <row r="83" spans="1:10" ht="14.4" customHeight="1" x14ac:dyDescent="0.3">
      <c r="A83" s="230" t="s">
        <v>1</v>
      </c>
      <c r="B83" s="232" t="s">
        <v>61</v>
      </c>
      <c r="C83" s="221" t="s">
        <v>24</v>
      </c>
      <c r="D83" s="221"/>
      <c r="E83" s="233" t="s">
        <v>73</v>
      </c>
      <c r="F83" s="234" t="s">
        <v>77</v>
      </c>
      <c r="G83" s="235" t="s">
        <v>66</v>
      </c>
      <c r="H83" s="222"/>
      <c r="I83" s="248" t="s">
        <v>93</v>
      </c>
      <c r="J83" s="222" t="s">
        <v>64</v>
      </c>
    </row>
    <row r="84" spans="1:10" x14ac:dyDescent="0.3">
      <c r="A84" s="231"/>
      <c r="B84" s="232"/>
      <c r="C84" s="90" t="s">
        <v>74</v>
      </c>
      <c r="D84" s="90" t="s">
        <v>75</v>
      </c>
      <c r="E84" s="233"/>
      <c r="F84" s="234"/>
      <c r="G84" s="245"/>
      <c r="H84" s="237"/>
      <c r="I84" s="249"/>
      <c r="J84" s="223"/>
    </row>
    <row r="85" spans="1:10" x14ac:dyDescent="0.3">
      <c r="A85" s="224">
        <f>C7</f>
        <v>6449940</v>
      </c>
      <c r="B85" s="225">
        <v>2E-3</v>
      </c>
      <c r="C85" s="126">
        <f>E6</f>
        <v>0.13</v>
      </c>
      <c r="D85" s="246" t="s">
        <v>92</v>
      </c>
      <c r="E85" s="101">
        <f>B85+C85</f>
        <v>0.13200000000000001</v>
      </c>
      <c r="F85" s="136">
        <f>F59</f>
        <v>1</v>
      </c>
      <c r="G85" s="238" t="s">
        <v>78</v>
      </c>
      <c r="H85" s="127">
        <f>A85*E85/365*F85</f>
        <v>2332.5810410958907</v>
      </c>
      <c r="I85" s="228">
        <f>A85+SUM(H85:H86)</f>
        <v>6454605.1620821916</v>
      </c>
      <c r="J85" s="226">
        <f>A85+SUM(H85:H87)</f>
        <v>6466285.7383561647</v>
      </c>
    </row>
    <row r="86" spans="1:10" x14ac:dyDescent="0.3">
      <c r="A86" s="224"/>
      <c r="B86" s="225"/>
      <c r="C86" s="49">
        <f>F6</f>
        <v>0.13</v>
      </c>
      <c r="D86" s="247"/>
      <c r="E86" s="101">
        <f>B85+C86</f>
        <v>0.13200000000000001</v>
      </c>
      <c r="F86" s="139">
        <f>B80-B54</f>
        <v>1</v>
      </c>
      <c r="G86" s="239"/>
      <c r="H86" s="128">
        <f>A85*E86/365*F86</f>
        <v>2332.5810410958907</v>
      </c>
      <c r="I86" s="229"/>
      <c r="J86" s="244"/>
    </row>
    <row r="87" spans="1:10" x14ac:dyDescent="0.3">
      <c r="A87" s="224"/>
      <c r="B87" s="225"/>
      <c r="C87" s="140" t="s">
        <v>92</v>
      </c>
      <c r="D87" s="137">
        <v>0.13020000000000001</v>
      </c>
      <c r="E87" s="105">
        <f>B85+D87</f>
        <v>0.13220000000000001</v>
      </c>
      <c r="F87" s="139">
        <f>C5-B80</f>
        <v>5</v>
      </c>
      <c r="G87" s="53" t="s">
        <v>79</v>
      </c>
      <c r="H87" s="128">
        <f>A85*E87/365*F87</f>
        <v>11680.576273972603</v>
      </c>
      <c r="I87" s="90" t="s">
        <v>43</v>
      </c>
      <c r="J87" s="227"/>
    </row>
    <row r="88" spans="1:10" x14ac:dyDescent="0.3">
      <c r="A88" s="4"/>
    </row>
    <row r="117" spans="1:17" s="96" customFormat="1" ht="18" x14ac:dyDescent="0.35">
      <c r="A117" s="133" t="s">
        <v>65</v>
      </c>
      <c r="B117" s="14">
        <v>45194</v>
      </c>
      <c r="C117" s="96" t="s">
        <v>82</v>
      </c>
    </row>
    <row r="118" spans="1:17" s="96" customFormat="1" x14ac:dyDescent="0.3">
      <c r="A118" s="132" t="s">
        <v>63</v>
      </c>
    </row>
    <row r="119" spans="1:17" x14ac:dyDescent="0.3">
      <c r="A119" s="4"/>
    </row>
    <row r="120" spans="1:17" x14ac:dyDescent="0.3">
      <c r="A120" s="230" t="s">
        <v>1</v>
      </c>
      <c r="B120" s="232" t="s">
        <v>61</v>
      </c>
      <c r="C120" s="221" t="s">
        <v>24</v>
      </c>
      <c r="D120" s="221"/>
      <c r="E120" s="233" t="s">
        <v>73</v>
      </c>
      <c r="F120" s="234" t="s">
        <v>77</v>
      </c>
      <c r="G120" s="235" t="s">
        <v>66</v>
      </c>
      <c r="H120" s="222"/>
      <c r="I120" s="222" t="s">
        <v>23</v>
      </c>
      <c r="J120" s="222" t="s">
        <v>64</v>
      </c>
    </row>
    <row r="121" spans="1:17" x14ac:dyDescent="0.3">
      <c r="A121" s="231"/>
      <c r="B121" s="232"/>
      <c r="C121" s="90" t="s">
        <v>74</v>
      </c>
      <c r="D121" s="90" t="s">
        <v>75</v>
      </c>
      <c r="E121" s="233"/>
      <c r="F121" s="234"/>
      <c r="G121" s="245"/>
      <c r="H121" s="237"/>
      <c r="I121" s="223"/>
      <c r="J121" s="223"/>
    </row>
    <row r="122" spans="1:17" x14ac:dyDescent="0.3">
      <c r="A122" s="224">
        <f>C7</f>
        <v>6449940</v>
      </c>
      <c r="B122" s="225">
        <v>2E-3</v>
      </c>
      <c r="C122" s="101">
        <f>E6</f>
        <v>0.13</v>
      </c>
      <c r="D122" s="90" t="s">
        <v>43</v>
      </c>
      <c r="E122" s="101">
        <f>B122+C122</f>
        <v>0.13200000000000001</v>
      </c>
      <c r="F122" s="102">
        <v>4</v>
      </c>
      <c r="G122" s="238" t="s">
        <v>78</v>
      </c>
      <c r="H122" s="127">
        <f>A122*E122/365*F122</f>
        <v>9330.3241643835627</v>
      </c>
      <c r="I122" s="241">
        <f>A122+SUM(H122:H123)</f>
        <v>6462309.7479452053</v>
      </c>
      <c r="J122" s="226">
        <f>A122+SUM(H122:H124)</f>
        <v>6466978.4442410963</v>
      </c>
    </row>
    <row r="123" spans="1:17" x14ac:dyDescent="0.3">
      <c r="A123" s="224"/>
      <c r="B123" s="225"/>
      <c r="C123" s="101">
        <v>0.17</v>
      </c>
      <c r="D123" s="90" t="s">
        <v>43</v>
      </c>
      <c r="E123" s="101">
        <f>B122+C123</f>
        <v>0.17200000000000001</v>
      </c>
      <c r="F123" s="102">
        <v>1</v>
      </c>
      <c r="G123" s="239"/>
      <c r="H123" s="128">
        <f>A122*E123/365*F123</f>
        <v>3039.4237808219182</v>
      </c>
      <c r="I123" s="242"/>
      <c r="J123" s="244"/>
    </row>
    <row r="124" spans="1:17" x14ac:dyDescent="0.3">
      <c r="A124" s="224"/>
      <c r="B124" s="225"/>
      <c r="C124" s="142"/>
      <c r="D124" s="137">
        <v>0.13009999999999999</v>
      </c>
      <c r="E124" s="105">
        <f>B122+D124</f>
        <v>0.1321</v>
      </c>
      <c r="F124" s="143">
        <v>2</v>
      </c>
      <c r="G124" s="53" t="s">
        <v>79</v>
      </c>
      <c r="H124" s="128">
        <f>A122*E124/365*F124</f>
        <v>4668.6962958904114</v>
      </c>
      <c r="I124" s="90" t="s">
        <v>43</v>
      </c>
      <c r="J124" s="227"/>
    </row>
    <row r="125" spans="1:17" x14ac:dyDescent="0.3">
      <c r="A125" s="4"/>
    </row>
    <row r="126" spans="1:17" ht="57.6" x14ac:dyDescent="0.3">
      <c r="A126" s="113" t="s">
        <v>19</v>
      </c>
      <c r="B126" s="113" t="s">
        <v>59</v>
      </c>
      <c r="C126" s="113" t="s">
        <v>22</v>
      </c>
      <c r="D126" s="113" t="s">
        <v>33</v>
      </c>
      <c r="E126" s="113" t="s">
        <v>51</v>
      </c>
      <c r="F126" s="113" t="s">
        <v>31</v>
      </c>
      <c r="G126" s="113" t="s">
        <v>45</v>
      </c>
      <c r="H126" s="113" t="s">
        <v>30</v>
      </c>
      <c r="I126" s="113" t="s">
        <v>50</v>
      </c>
      <c r="J126" s="113" t="s">
        <v>46</v>
      </c>
      <c r="K126" s="113" t="s">
        <v>60</v>
      </c>
      <c r="L126" s="113" t="s">
        <v>24</v>
      </c>
      <c r="M126" s="113" t="s">
        <v>32</v>
      </c>
      <c r="N126" s="113" t="s">
        <v>27</v>
      </c>
      <c r="O126" s="113" t="s">
        <v>35</v>
      </c>
      <c r="P126" s="113" t="s">
        <v>43</v>
      </c>
      <c r="Q126" s="113" t="s">
        <v>43</v>
      </c>
    </row>
    <row r="127" spans="1:17" x14ac:dyDescent="0.3">
      <c r="A127" s="113" t="s">
        <v>18</v>
      </c>
      <c r="B127" s="113" t="s">
        <v>55</v>
      </c>
      <c r="C127" s="113" t="s">
        <v>21</v>
      </c>
      <c r="D127" s="113" t="s">
        <v>20</v>
      </c>
      <c r="E127" s="113" t="s">
        <v>52</v>
      </c>
      <c r="F127" s="113" t="s">
        <v>38</v>
      </c>
      <c r="G127" s="113" t="s">
        <v>44</v>
      </c>
      <c r="H127" s="113" t="s">
        <v>49</v>
      </c>
      <c r="I127" s="113" t="s">
        <v>47</v>
      </c>
      <c r="J127" s="113" t="s">
        <v>48</v>
      </c>
      <c r="K127" s="113" t="s">
        <v>37</v>
      </c>
      <c r="L127" s="113" t="s">
        <v>25</v>
      </c>
      <c r="M127" s="115" t="s">
        <v>39</v>
      </c>
      <c r="N127" s="113" t="s">
        <v>40</v>
      </c>
      <c r="O127" s="113" t="s">
        <v>42</v>
      </c>
      <c r="P127" s="113" t="s">
        <v>41</v>
      </c>
      <c r="Q127" s="113" t="s">
        <v>29</v>
      </c>
    </row>
    <row r="128" spans="1:17" x14ac:dyDescent="0.3">
      <c r="A128" s="111"/>
      <c r="B128" s="90">
        <v>6</v>
      </c>
      <c r="C128" s="111">
        <v>4373738230</v>
      </c>
      <c r="D128" s="90">
        <v>2</v>
      </c>
      <c r="E128" s="90" t="s">
        <v>53</v>
      </c>
      <c r="F128" s="90" t="s">
        <v>36</v>
      </c>
      <c r="G128" s="111">
        <v>30000</v>
      </c>
      <c r="H128" s="144">
        <v>215.54499999999999</v>
      </c>
      <c r="I128" s="134">
        <f>K128-J128</f>
        <v>6466342.29</v>
      </c>
      <c r="J128" s="111">
        <v>0</v>
      </c>
      <c r="K128" s="121">
        <v>6466342.29</v>
      </c>
      <c r="L128" s="121" t="s">
        <v>113</v>
      </c>
      <c r="M128" s="122">
        <f>J6</f>
        <v>0.17</v>
      </c>
      <c r="N128" s="101">
        <v>2E-3</v>
      </c>
      <c r="O128" s="112">
        <f>C5</f>
        <v>45196</v>
      </c>
      <c r="P128" s="46">
        <f>M128+N128</f>
        <v>0.17200000000000001</v>
      </c>
      <c r="Q128" s="111" t="s">
        <v>28</v>
      </c>
    </row>
    <row r="158" spans="1:2" s="96" customFormat="1" ht="18" collapsed="1" x14ac:dyDescent="0.35">
      <c r="A158" s="13" t="s">
        <v>15</v>
      </c>
      <c r="B158" s="14">
        <v>45195</v>
      </c>
    </row>
    <row r="159" spans="1:2" s="96" customFormat="1" x14ac:dyDescent="0.3"/>
    <row r="160" spans="1:2" x14ac:dyDescent="0.3">
      <c r="A160" s="4"/>
    </row>
    <row r="162" spans="1:10" x14ac:dyDescent="0.3">
      <c r="A162" s="4"/>
    </row>
    <row r="163" spans="1:10" x14ac:dyDescent="0.3">
      <c r="A163" s="230" t="s">
        <v>1</v>
      </c>
      <c r="B163" s="232" t="s">
        <v>61</v>
      </c>
      <c r="C163" s="221" t="s">
        <v>24</v>
      </c>
      <c r="D163" s="221"/>
      <c r="E163" s="233" t="s">
        <v>73</v>
      </c>
      <c r="F163" s="234" t="s">
        <v>77</v>
      </c>
      <c r="G163" s="235" t="s">
        <v>66</v>
      </c>
      <c r="H163" s="222"/>
      <c r="I163" s="222" t="s">
        <v>23</v>
      </c>
      <c r="J163" s="222" t="s">
        <v>64</v>
      </c>
    </row>
    <row r="164" spans="1:10" x14ac:dyDescent="0.3">
      <c r="A164" s="231"/>
      <c r="B164" s="232"/>
      <c r="C164" s="90" t="s">
        <v>74</v>
      </c>
      <c r="D164" s="90" t="s">
        <v>75</v>
      </c>
      <c r="E164" s="233"/>
      <c r="F164" s="234"/>
      <c r="G164" s="245"/>
      <c r="H164" s="237"/>
      <c r="I164" s="223"/>
      <c r="J164" s="223"/>
    </row>
    <row r="165" spans="1:10" x14ac:dyDescent="0.3">
      <c r="A165" s="224">
        <f>C7</f>
        <v>6449940</v>
      </c>
      <c r="B165" s="225">
        <v>2E-3</v>
      </c>
      <c r="C165" s="101">
        <f>E6</f>
        <v>0.13</v>
      </c>
      <c r="D165" s="90" t="s">
        <v>43</v>
      </c>
      <c r="E165" s="101">
        <f>B165+C165</f>
        <v>0.13200000000000001</v>
      </c>
      <c r="F165" s="102">
        <v>1</v>
      </c>
      <c r="G165" s="238" t="s">
        <v>78</v>
      </c>
      <c r="H165" s="127">
        <f>A165*E165/365*F165</f>
        <v>2332.5810410958907</v>
      </c>
      <c r="I165" s="241">
        <f>A165+SUM(H165:H168)</f>
        <v>6465349.1717260275</v>
      </c>
      <c r="J165" s="226">
        <f>A165+SUM(H165:H169)</f>
        <v>6467681.7527671233</v>
      </c>
    </row>
    <row r="166" spans="1:10" x14ac:dyDescent="0.3">
      <c r="A166" s="224"/>
      <c r="B166" s="225"/>
      <c r="C166" s="101">
        <f>F6</f>
        <v>0.13</v>
      </c>
      <c r="D166" s="90" t="s">
        <v>43</v>
      </c>
      <c r="E166" s="101">
        <f>B165+C166</f>
        <v>0.13200000000000001</v>
      </c>
      <c r="F166" s="102">
        <v>1</v>
      </c>
      <c r="G166" s="240"/>
      <c r="H166" s="141">
        <f>A165*E166/365*F166</f>
        <v>2332.5810410958907</v>
      </c>
      <c r="I166" s="242"/>
      <c r="J166" s="244"/>
    </row>
    <row r="167" spans="1:10" x14ac:dyDescent="0.3">
      <c r="A167" s="224"/>
      <c r="B167" s="225"/>
      <c r="C167" s="101">
        <f>G6</f>
        <v>0.13</v>
      </c>
      <c r="D167" s="90" t="s">
        <v>43</v>
      </c>
      <c r="E167" s="101">
        <f>B165+C167</f>
        <v>0.13200000000000001</v>
      </c>
      <c r="F167" s="102">
        <v>2</v>
      </c>
      <c r="G167" s="240"/>
      <c r="H167" s="141">
        <f>A165*E167/365*F167</f>
        <v>4665.1620821917813</v>
      </c>
      <c r="I167" s="242"/>
      <c r="J167" s="244"/>
    </row>
    <row r="168" spans="1:10" x14ac:dyDescent="0.3">
      <c r="A168" s="224"/>
      <c r="B168" s="225"/>
      <c r="C168" s="49">
        <f>J6</f>
        <v>0.17</v>
      </c>
      <c r="D168" s="90" t="s">
        <v>43</v>
      </c>
      <c r="E168" s="101">
        <f>B165+C168</f>
        <v>0.17200000000000001</v>
      </c>
      <c r="F168" s="102">
        <v>2</v>
      </c>
      <c r="G168" s="239"/>
      <c r="H168" s="128">
        <f>A165*E168/365*F168</f>
        <v>6078.8475616438363</v>
      </c>
      <c r="I168" s="243"/>
      <c r="J168" s="244"/>
    </row>
    <row r="169" spans="1:10" x14ac:dyDescent="0.3">
      <c r="A169" s="224"/>
      <c r="B169" s="225"/>
      <c r="C169" s="90" t="s">
        <v>43</v>
      </c>
      <c r="D169" s="137">
        <v>0.13</v>
      </c>
      <c r="E169" s="105">
        <f>B165+D169</f>
        <v>0.13200000000000001</v>
      </c>
      <c r="F169" s="143">
        <v>1</v>
      </c>
      <c r="G169" s="53" t="s">
        <v>79</v>
      </c>
      <c r="H169" s="128">
        <f>A165*E169/365*F169</f>
        <v>2332.5810410958907</v>
      </c>
      <c r="I169" s="90" t="s">
        <v>43</v>
      </c>
      <c r="J169" s="227"/>
    </row>
    <row r="170" spans="1:10" x14ac:dyDescent="0.3">
      <c r="A170" s="4"/>
    </row>
    <row r="196" spans="1:17" s="96" customFormat="1" ht="18" collapsed="1" x14ac:dyDescent="0.35">
      <c r="A196" s="13" t="s">
        <v>83</v>
      </c>
      <c r="B196" s="14">
        <v>45196</v>
      </c>
    </row>
    <row r="197" spans="1:17" s="96" customFormat="1" x14ac:dyDescent="0.3">
      <c r="A197" s="96" t="s">
        <v>17</v>
      </c>
    </row>
    <row r="201" spans="1:17" ht="14.4" customHeight="1" x14ac:dyDescent="0.3">
      <c r="A201" s="230" t="s">
        <v>1</v>
      </c>
      <c r="B201" s="232" t="s">
        <v>61</v>
      </c>
      <c r="C201" s="221" t="s">
        <v>24</v>
      </c>
      <c r="D201" s="221"/>
      <c r="E201" s="233" t="s">
        <v>73</v>
      </c>
      <c r="F201" s="234" t="s">
        <v>77</v>
      </c>
      <c r="G201" s="235" t="s">
        <v>66</v>
      </c>
      <c r="H201" s="222"/>
      <c r="I201" s="221" t="s">
        <v>23</v>
      </c>
      <c r="J201" s="222" t="s">
        <v>64</v>
      </c>
    </row>
    <row r="202" spans="1:17" x14ac:dyDescent="0.3">
      <c r="A202" s="231"/>
      <c r="B202" s="232"/>
      <c r="C202" s="90" t="s">
        <v>74</v>
      </c>
      <c r="D202" s="90" t="s">
        <v>75</v>
      </c>
      <c r="E202" s="233"/>
      <c r="F202" s="234"/>
      <c r="G202" s="236"/>
      <c r="H202" s="237"/>
      <c r="I202" s="221"/>
      <c r="J202" s="223"/>
    </row>
    <row r="203" spans="1:17" s="100" customFormat="1" x14ac:dyDescent="0.3">
      <c r="A203" s="224">
        <f>C7</f>
        <v>6449940</v>
      </c>
      <c r="B203" s="225">
        <v>2E-3</v>
      </c>
      <c r="C203" s="148">
        <v>0.13</v>
      </c>
      <c r="D203" s="90" t="s">
        <v>43</v>
      </c>
      <c r="E203" s="101">
        <f>B203+C203</f>
        <v>0.13200000000000001</v>
      </c>
      <c r="F203" s="102">
        <v>4</v>
      </c>
      <c r="G203" s="238" t="s">
        <v>78</v>
      </c>
      <c r="H203" s="127">
        <f>A203*E203/365*F203</f>
        <v>9330.3241643835627</v>
      </c>
      <c r="I203" s="228">
        <f>A203+H203+H204</f>
        <v>6468388.5955068488</v>
      </c>
      <c r="J203" s="226">
        <f>A203+H203+H204</f>
        <v>6468388.5955068488</v>
      </c>
    </row>
    <row r="204" spans="1:17" s="100" customFormat="1" x14ac:dyDescent="0.3">
      <c r="A204" s="224"/>
      <c r="B204" s="225"/>
      <c r="C204" s="149">
        <v>0.17</v>
      </c>
      <c r="D204" s="140" t="s">
        <v>43</v>
      </c>
      <c r="E204" s="105">
        <f>B203+C204</f>
        <v>0.17200000000000001</v>
      </c>
      <c r="F204" s="102">
        <v>3</v>
      </c>
      <c r="G204" s="239"/>
      <c r="H204" s="128">
        <f>A203*E204/365*F204</f>
        <v>9118.2713424657541</v>
      </c>
      <c r="I204" s="229"/>
      <c r="J204" s="227"/>
    </row>
    <row r="208" spans="1:17" ht="57.6" x14ac:dyDescent="0.3">
      <c r="A208" s="113" t="s">
        <v>19</v>
      </c>
      <c r="B208" s="113" t="s">
        <v>59</v>
      </c>
      <c r="C208" s="113" t="s">
        <v>22</v>
      </c>
      <c r="D208" s="113" t="s">
        <v>33</v>
      </c>
      <c r="E208" s="113" t="s">
        <v>51</v>
      </c>
      <c r="F208" s="113" t="s">
        <v>31</v>
      </c>
      <c r="G208" s="113" t="s">
        <v>45</v>
      </c>
      <c r="H208" s="113" t="s">
        <v>30</v>
      </c>
      <c r="I208" s="113" t="s">
        <v>50</v>
      </c>
      <c r="J208" s="113" t="s">
        <v>46</v>
      </c>
      <c r="K208" s="113" t="s">
        <v>60</v>
      </c>
      <c r="L208" s="113" t="s">
        <v>24</v>
      </c>
      <c r="M208" s="113" t="s">
        <v>32</v>
      </c>
      <c r="N208" s="113" t="s">
        <v>27</v>
      </c>
      <c r="O208" s="113" t="s">
        <v>35</v>
      </c>
      <c r="P208" s="113" t="s">
        <v>43</v>
      </c>
      <c r="Q208" s="113" t="s">
        <v>43</v>
      </c>
    </row>
    <row r="209" spans="1:17" x14ac:dyDescent="0.3">
      <c r="A209" s="113" t="s">
        <v>18</v>
      </c>
      <c r="B209" s="113" t="s">
        <v>55</v>
      </c>
      <c r="C209" s="113" t="s">
        <v>21</v>
      </c>
      <c r="D209" s="113" t="s">
        <v>20</v>
      </c>
      <c r="E209" s="113" t="s">
        <v>52</v>
      </c>
      <c r="F209" s="113" t="s">
        <v>38</v>
      </c>
      <c r="G209" s="113" t="s">
        <v>44</v>
      </c>
      <c r="H209" s="113" t="s">
        <v>49</v>
      </c>
      <c r="I209" s="113" t="s">
        <v>47</v>
      </c>
      <c r="J209" s="113" t="s">
        <v>48</v>
      </c>
      <c r="K209" s="113" t="s">
        <v>37</v>
      </c>
      <c r="L209" s="113" t="s">
        <v>25</v>
      </c>
      <c r="M209" s="115" t="s">
        <v>39</v>
      </c>
      <c r="N209" s="113" t="s">
        <v>40</v>
      </c>
      <c r="O209" s="113" t="s">
        <v>42</v>
      </c>
      <c r="P209" s="113" t="s">
        <v>41</v>
      </c>
      <c r="Q209" s="113" t="s">
        <v>29</v>
      </c>
    </row>
    <row r="210" spans="1:17" x14ac:dyDescent="0.3">
      <c r="A210" s="111"/>
      <c r="B210" s="90">
        <v>1</v>
      </c>
      <c r="C210" s="111">
        <v>4373738230</v>
      </c>
      <c r="D210" s="90">
        <v>2</v>
      </c>
      <c r="E210" s="90" t="s">
        <v>53</v>
      </c>
      <c r="F210" s="90" t="s">
        <v>36</v>
      </c>
      <c r="G210" s="111">
        <v>30000</v>
      </c>
      <c r="H210" s="111">
        <v>215.613</v>
      </c>
      <c r="I210" s="147">
        <v>6468388.5999999996</v>
      </c>
      <c r="J210" s="111">
        <v>0</v>
      </c>
      <c r="K210" s="120">
        <f>J203</f>
        <v>6468388.5955068488</v>
      </c>
      <c r="L210" s="111" t="s">
        <v>113</v>
      </c>
      <c r="M210" s="122">
        <f>L6</f>
        <v>0.17</v>
      </c>
      <c r="N210" s="101">
        <v>2E-3</v>
      </c>
      <c r="O210" s="112">
        <f>C5</f>
        <v>45196</v>
      </c>
      <c r="P210" s="46">
        <f>M210+N210</f>
        <v>0.17200000000000001</v>
      </c>
      <c r="Q210" s="111" t="s">
        <v>28</v>
      </c>
    </row>
  </sheetData>
  <mergeCells count="76">
    <mergeCell ref="E7:L7"/>
    <mergeCell ref="A14:A15"/>
    <mergeCell ref="B14:B15"/>
    <mergeCell ref="C14:D14"/>
    <mergeCell ref="E14:E15"/>
    <mergeCell ref="F14:F15"/>
    <mergeCell ref="G14:H15"/>
    <mergeCell ref="I14:I15"/>
    <mergeCell ref="J14:J15"/>
    <mergeCell ref="A16:A17"/>
    <mergeCell ref="B16:B17"/>
    <mergeCell ref="J16:J17"/>
    <mergeCell ref="A57:A58"/>
    <mergeCell ref="B57:B58"/>
    <mergeCell ref="C57:D57"/>
    <mergeCell ref="E57:E58"/>
    <mergeCell ref="F57:F58"/>
    <mergeCell ref="G57:H58"/>
    <mergeCell ref="I57:I58"/>
    <mergeCell ref="J57:J58"/>
    <mergeCell ref="J59:J60"/>
    <mergeCell ref="A83:A84"/>
    <mergeCell ref="B83:B84"/>
    <mergeCell ref="C83:D83"/>
    <mergeCell ref="E83:E84"/>
    <mergeCell ref="F83:F84"/>
    <mergeCell ref="G83:H84"/>
    <mergeCell ref="I83:I84"/>
    <mergeCell ref="J83:J84"/>
    <mergeCell ref="D85:D86"/>
    <mergeCell ref="G85:G86"/>
    <mergeCell ref="I85:I86"/>
    <mergeCell ref="A59:A60"/>
    <mergeCell ref="B59:B60"/>
    <mergeCell ref="J85:J87"/>
    <mergeCell ref="I120:I121"/>
    <mergeCell ref="J120:J121"/>
    <mergeCell ref="A122:A124"/>
    <mergeCell ref="B122:B124"/>
    <mergeCell ref="G122:G123"/>
    <mergeCell ref="I122:I123"/>
    <mergeCell ref="J122:J124"/>
    <mergeCell ref="A120:A121"/>
    <mergeCell ref="B120:B121"/>
    <mergeCell ref="C120:D120"/>
    <mergeCell ref="E120:E121"/>
    <mergeCell ref="F120:F121"/>
    <mergeCell ref="G120:H121"/>
    <mergeCell ref="A85:A87"/>
    <mergeCell ref="B85:B87"/>
    <mergeCell ref="I163:I164"/>
    <mergeCell ref="J163:J164"/>
    <mergeCell ref="A165:A169"/>
    <mergeCell ref="B165:B169"/>
    <mergeCell ref="G165:G168"/>
    <mergeCell ref="I165:I168"/>
    <mergeCell ref="J165:J169"/>
    <mergeCell ref="A163:A164"/>
    <mergeCell ref="B163:B164"/>
    <mergeCell ref="C163:D163"/>
    <mergeCell ref="E163:E164"/>
    <mergeCell ref="F163:F164"/>
    <mergeCell ref="G163:H164"/>
    <mergeCell ref="I201:I202"/>
    <mergeCell ref="J201:J202"/>
    <mergeCell ref="A203:A204"/>
    <mergeCell ref="B203:B204"/>
    <mergeCell ref="J203:J204"/>
    <mergeCell ref="I203:I204"/>
    <mergeCell ref="A201:A202"/>
    <mergeCell ref="B201:B202"/>
    <mergeCell ref="C201:D201"/>
    <mergeCell ref="E201:E202"/>
    <mergeCell ref="F201:F202"/>
    <mergeCell ref="G201:H202"/>
    <mergeCell ref="G203:G20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427F5-7BFD-47ED-8C92-C6B2E5CE72DE}">
  <dimension ref="A1:Q166"/>
  <sheetViews>
    <sheetView zoomScale="80" zoomScaleNormal="80" workbookViewId="0">
      <pane ySplit="7" topLeftCell="A8" activePane="bottomLeft" state="frozen"/>
      <selection pane="bottomLeft" activeCell="O166" sqref="O166"/>
    </sheetView>
  </sheetViews>
  <sheetFormatPr defaultColWidth="9.109375" defaultRowHeight="14.4" x14ac:dyDescent="0.3"/>
  <cols>
    <col min="1" max="12" width="20.33203125" style="87" customWidth="1"/>
    <col min="13" max="13" width="13.6640625" style="87" customWidth="1"/>
    <col min="14" max="14" width="9.109375" style="87"/>
    <col min="15" max="15" width="15.33203125" style="87" bestFit="1" customWidth="1"/>
    <col min="16" max="16" width="15.44140625" style="87" bestFit="1" customWidth="1"/>
    <col min="17" max="17" width="12.44140625" style="87" customWidth="1"/>
    <col min="18" max="16384" width="9.109375" style="87"/>
  </cols>
  <sheetData>
    <row r="1" spans="1:17" ht="18" x14ac:dyDescent="0.35">
      <c r="A1" s="11" t="s">
        <v>132</v>
      </c>
    </row>
    <row r="2" spans="1:17" x14ac:dyDescent="0.3">
      <c r="A2" s="4" t="s">
        <v>62</v>
      </c>
      <c r="F2" s="58"/>
      <c r="G2" s="58"/>
      <c r="I2" s="58"/>
      <c r="J2" s="58"/>
      <c r="K2" s="58"/>
      <c r="L2" s="58"/>
    </row>
    <row r="3" spans="1:17" x14ac:dyDescent="0.3">
      <c r="A3" s="4" t="s">
        <v>24</v>
      </c>
      <c r="B3" s="87" t="s">
        <v>91</v>
      </c>
      <c r="F3" s="58"/>
      <c r="G3" s="58"/>
      <c r="H3" s="61" t="s">
        <v>84</v>
      </c>
      <c r="I3" s="58"/>
      <c r="J3" s="58"/>
      <c r="K3" s="58"/>
      <c r="L3" s="58"/>
    </row>
    <row r="4" spans="1:17" x14ac:dyDescent="0.3">
      <c r="A4" s="4" t="s">
        <v>67</v>
      </c>
      <c r="C4" s="88">
        <v>45189</v>
      </c>
      <c r="D4" s="92"/>
      <c r="E4" s="90" t="s">
        <v>86</v>
      </c>
      <c r="F4" s="90">
        <v>2</v>
      </c>
      <c r="G4" s="90">
        <v>3</v>
      </c>
      <c r="H4" s="59" t="s">
        <v>88</v>
      </c>
      <c r="I4" s="59" t="s">
        <v>89</v>
      </c>
      <c r="J4" s="90">
        <v>6</v>
      </c>
      <c r="K4" s="90">
        <v>7</v>
      </c>
      <c r="L4" s="90" t="s">
        <v>87</v>
      </c>
    </row>
    <row r="5" spans="1:17" x14ac:dyDescent="0.3">
      <c r="A5" s="4" t="s">
        <v>68</v>
      </c>
      <c r="C5" s="88">
        <v>45196</v>
      </c>
      <c r="D5" s="92"/>
      <c r="E5" s="91">
        <v>45189</v>
      </c>
      <c r="F5" s="91">
        <v>45190</v>
      </c>
      <c r="G5" s="91">
        <v>45191</v>
      </c>
      <c r="H5" s="60">
        <v>45192</v>
      </c>
      <c r="I5" s="60">
        <v>45193</v>
      </c>
      <c r="J5" s="91">
        <v>45194</v>
      </c>
      <c r="K5" s="91">
        <v>45195</v>
      </c>
      <c r="L5" s="91">
        <v>45196</v>
      </c>
    </row>
    <row r="6" spans="1:17" x14ac:dyDescent="0.3">
      <c r="A6" s="4" t="s">
        <v>70</v>
      </c>
      <c r="C6" s="87">
        <f>C5-C4</f>
        <v>7</v>
      </c>
      <c r="D6" s="92"/>
      <c r="E6" s="189">
        <v>0.13</v>
      </c>
      <c r="F6" s="93">
        <v>0.13</v>
      </c>
      <c r="G6" s="93">
        <v>0.13</v>
      </c>
      <c r="H6" s="93">
        <v>0.13</v>
      </c>
      <c r="I6" s="93">
        <v>0.13</v>
      </c>
      <c r="J6" s="93">
        <v>0.17</v>
      </c>
      <c r="K6" s="93">
        <v>0.17</v>
      </c>
      <c r="L6" s="93">
        <v>0.17</v>
      </c>
    </row>
    <row r="7" spans="1:17" ht="28.95" customHeight="1" x14ac:dyDescent="0.3">
      <c r="A7" s="69" t="s">
        <v>85</v>
      </c>
      <c r="B7" s="94"/>
      <c r="C7" s="95">
        <v>1061560</v>
      </c>
      <c r="D7" s="92"/>
      <c r="E7" s="250" t="s">
        <v>90</v>
      </c>
      <c r="F7" s="250"/>
      <c r="G7" s="250"/>
      <c r="H7" s="250"/>
      <c r="I7" s="250"/>
      <c r="J7" s="250"/>
      <c r="K7" s="250"/>
      <c r="L7" s="250"/>
    </row>
    <row r="9" spans="1:17" s="96" customFormat="1" ht="18" x14ac:dyDescent="0.35">
      <c r="A9" s="13" t="s">
        <v>13</v>
      </c>
      <c r="B9" s="14">
        <v>45189</v>
      </c>
    </row>
    <row r="10" spans="1:17" s="96" customFormat="1" x14ac:dyDescent="0.3">
      <c r="A10" s="96" t="s">
        <v>16</v>
      </c>
    </row>
    <row r="11" spans="1:17" x14ac:dyDescent="0.3">
      <c r="A11" s="4"/>
    </row>
    <row r="12" spans="1:17" x14ac:dyDescent="0.3">
      <c r="A12" s="87" t="s">
        <v>1</v>
      </c>
      <c r="B12" s="87" t="s">
        <v>2</v>
      </c>
      <c r="C12" s="87" t="s">
        <v>0</v>
      </c>
      <c r="D12" s="87" t="s">
        <v>3</v>
      </c>
      <c r="E12" s="4" t="s">
        <v>4</v>
      </c>
    </row>
    <row r="13" spans="1:17" x14ac:dyDescent="0.3">
      <c r="A13" s="1">
        <v>1061560</v>
      </c>
      <c r="B13" s="126">
        <v>0.13</v>
      </c>
      <c r="C13" s="126">
        <v>2E-3</v>
      </c>
      <c r="D13" s="87">
        <f>A13*(B13+C13)/365*7</f>
        <v>2687.3464109589045</v>
      </c>
      <c r="E13" s="3">
        <f>A13+D13</f>
        <v>1064247.3464109588</v>
      </c>
    </row>
    <row r="14" spans="1:17" x14ac:dyDescent="0.3">
      <c r="A14" s="4"/>
    </row>
    <row r="15" spans="1:17" x14ac:dyDescent="0.3">
      <c r="A15" s="4" t="s">
        <v>95</v>
      </c>
      <c r="B15" s="97"/>
      <c r="C15" s="97"/>
      <c r="D15" s="97"/>
      <c r="E15" s="98"/>
      <c r="F15" s="99"/>
      <c r="G15" s="33"/>
      <c r="H15" s="100"/>
      <c r="I15" s="100"/>
      <c r="J15" s="100"/>
      <c r="K15" s="100"/>
      <c r="L15" s="100"/>
      <c r="M15" s="100"/>
      <c r="N15" s="100"/>
      <c r="O15" s="100"/>
      <c r="P15" s="100"/>
      <c r="Q15" s="100"/>
    </row>
    <row r="16" spans="1:17" x14ac:dyDescent="0.3">
      <c r="A16" s="230" t="s">
        <v>1</v>
      </c>
      <c r="B16" s="232" t="s">
        <v>61</v>
      </c>
      <c r="C16" s="221" t="s">
        <v>24</v>
      </c>
      <c r="D16" s="221"/>
      <c r="E16" s="233" t="s">
        <v>73</v>
      </c>
      <c r="F16" s="234" t="s">
        <v>77</v>
      </c>
      <c r="G16" s="235" t="s">
        <v>66</v>
      </c>
      <c r="H16" s="222"/>
      <c r="I16" s="248" t="s">
        <v>93</v>
      </c>
      <c r="J16" s="222" t="s">
        <v>64</v>
      </c>
      <c r="K16" s="100"/>
      <c r="L16" s="100"/>
      <c r="M16" s="100"/>
      <c r="N16" s="100"/>
      <c r="O16" s="100"/>
      <c r="P16" s="100"/>
      <c r="Q16" s="100"/>
    </row>
    <row r="17" spans="1:17" x14ac:dyDescent="0.3">
      <c r="A17" s="231"/>
      <c r="B17" s="232"/>
      <c r="C17" s="90" t="s">
        <v>74</v>
      </c>
      <c r="D17" s="72" t="s">
        <v>75</v>
      </c>
      <c r="E17" s="233"/>
      <c r="F17" s="234"/>
      <c r="G17" s="236"/>
      <c r="H17" s="223"/>
      <c r="I17" s="249"/>
      <c r="J17" s="223"/>
      <c r="K17" s="100"/>
      <c r="L17" s="100"/>
      <c r="M17" s="100"/>
      <c r="N17" s="100"/>
      <c r="O17" s="100"/>
      <c r="P17" s="100"/>
      <c r="Q17" s="100"/>
    </row>
    <row r="18" spans="1:17" x14ac:dyDescent="0.3">
      <c r="A18" s="224">
        <f>C7</f>
        <v>1061560</v>
      </c>
      <c r="B18" s="225">
        <v>2E-3</v>
      </c>
      <c r="C18" s="48">
        <f>E6</f>
        <v>0.13</v>
      </c>
      <c r="D18" s="90" t="s">
        <v>43</v>
      </c>
      <c r="E18" s="101">
        <f>B18+C18</f>
        <v>0.13200000000000001</v>
      </c>
      <c r="F18" s="102">
        <v>0</v>
      </c>
      <c r="G18" s="51" t="s">
        <v>78</v>
      </c>
      <c r="H18" s="103">
        <f>A18*E18/365*F18</f>
        <v>0</v>
      </c>
      <c r="I18" s="159">
        <f>A18+F18/365</f>
        <v>1061560</v>
      </c>
      <c r="J18" s="226">
        <f>A18+H18+H19</f>
        <v>1064247.3464109588</v>
      </c>
      <c r="K18" s="100"/>
      <c r="L18" s="100"/>
      <c r="M18" s="100"/>
      <c r="N18" s="100"/>
      <c r="O18" s="100"/>
      <c r="P18" s="100"/>
      <c r="Q18" s="100"/>
    </row>
    <row r="19" spans="1:17" x14ac:dyDescent="0.3">
      <c r="A19" s="224"/>
      <c r="B19" s="225"/>
      <c r="C19" s="48">
        <f>C18</f>
        <v>0.13</v>
      </c>
      <c r="D19" s="90" t="s">
        <v>43</v>
      </c>
      <c r="E19" s="101">
        <f>B18+C19</f>
        <v>0.13200000000000001</v>
      </c>
      <c r="F19" s="102">
        <v>7</v>
      </c>
      <c r="G19" s="51" t="s">
        <v>79</v>
      </c>
      <c r="H19" s="103">
        <f>A18*E19/365*F19</f>
        <v>2687.3464109589045</v>
      </c>
      <c r="I19" s="90" t="s">
        <v>43</v>
      </c>
      <c r="J19" s="227"/>
      <c r="K19" s="100"/>
      <c r="L19" s="100"/>
      <c r="M19" s="100"/>
      <c r="N19" s="100"/>
      <c r="O19" s="100"/>
      <c r="P19" s="100"/>
      <c r="Q19" s="100"/>
    </row>
    <row r="20" spans="1:17" x14ac:dyDescent="0.3">
      <c r="A20" s="4"/>
    </row>
    <row r="21" spans="1:17" ht="26.25" customHeight="1" x14ac:dyDescent="0.3">
      <c r="A21" s="76" t="s">
        <v>102</v>
      </c>
    </row>
    <row r="22" spans="1:17" s="114" customFormat="1" ht="76.5" customHeight="1" x14ac:dyDescent="0.3">
      <c r="A22" s="113" t="s">
        <v>19</v>
      </c>
      <c r="B22" s="113" t="s">
        <v>59</v>
      </c>
      <c r="C22" s="113" t="s">
        <v>111</v>
      </c>
      <c r="D22" s="113" t="s">
        <v>112</v>
      </c>
      <c r="E22" s="113" t="s">
        <v>51</v>
      </c>
      <c r="F22" s="113" t="s">
        <v>31</v>
      </c>
      <c r="G22" s="113" t="s">
        <v>45</v>
      </c>
      <c r="H22" s="113" t="s">
        <v>30</v>
      </c>
      <c r="I22" s="113" t="s">
        <v>116</v>
      </c>
      <c r="J22" s="113" t="s">
        <v>46</v>
      </c>
      <c r="K22" s="113" t="s">
        <v>60</v>
      </c>
      <c r="L22" s="113" t="s">
        <v>24</v>
      </c>
      <c r="M22" s="113" t="s">
        <v>32</v>
      </c>
      <c r="N22" s="113" t="s">
        <v>27</v>
      </c>
      <c r="O22" s="113" t="s">
        <v>35</v>
      </c>
      <c r="P22" s="113" t="s">
        <v>43</v>
      </c>
      <c r="Q22" s="113" t="s">
        <v>43</v>
      </c>
    </row>
    <row r="23" spans="1:17" s="114" customFormat="1" ht="27.75" customHeight="1" x14ac:dyDescent="0.3">
      <c r="A23" s="113" t="s">
        <v>18</v>
      </c>
      <c r="B23" s="113" t="s">
        <v>55</v>
      </c>
      <c r="C23" s="113" t="s">
        <v>21</v>
      </c>
      <c r="D23" s="113" t="s">
        <v>20</v>
      </c>
      <c r="E23" s="113" t="s">
        <v>52</v>
      </c>
      <c r="F23" s="113" t="s">
        <v>38</v>
      </c>
      <c r="G23" s="113" t="s">
        <v>44</v>
      </c>
      <c r="H23" s="113" t="s">
        <v>49</v>
      </c>
      <c r="I23" s="113" t="s">
        <v>47</v>
      </c>
      <c r="J23" s="113" t="s">
        <v>48</v>
      </c>
      <c r="K23" s="113" t="s">
        <v>37</v>
      </c>
      <c r="L23" s="113" t="s">
        <v>25</v>
      </c>
      <c r="M23" s="115" t="s">
        <v>39</v>
      </c>
      <c r="N23" s="113" t="s">
        <v>40</v>
      </c>
      <c r="O23" s="113" t="s">
        <v>42</v>
      </c>
      <c r="P23" s="113" t="s">
        <v>41</v>
      </c>
      <c r="Q23" s="113" t="s">
        <v>29</v>
      </c>
    </row>
    <row r="24" spans="1:17" ht="18.75" customHeight="1" x14ac:dyDescent="0.3">
      <c r="A24" s="111"/>
      <c r="B24" s="111">
        <v>2</v>
      </c>
      <c r="C24" s="111">
        <v>4373750914</v>
      </c>
      <c r="D24" s="90">
        <v>1</v>
      </c>
      <c r="E24" s="90" t="s">
        <v>54</v>
      </c>
      <c r="F24" s="90" t="s">
        <v>98</v>
      </c>
      <c r="G24" s="111">
        <v>4000</v>
      </c>
      <c r="H24" s="121">
        <v>265.39</v>
      </c>
      <c r="I24" s="121">
        <v>1061560</v>
      </c>
      <c r="J24" s="111">
        <v>0</v>
      </c>
      <c r="K24" s="121">
        <v>1061560</v>
      </c>
      <c r="L24" s="121" t="s">
        <v>113</v>
      </c>
      <c r="M24" s="48">
        <f>E6</f>
        <v>0.13</v>
      </c>
      <c r="N24" s="101">
        <v>2E-3</v>
      </c>
      <c r="O24" s="112">
        <f>C4</f>
        <v>45189</v>
      </c>
      <c r="P24" s="46">
        <f>M24+N24</f>
        <v>0.13200000000000001</v>
      </c>
      <c r="Q24" s="111" t="s">
        <v>28</v>
      </c>
    </row>
    <row r="25" spans="1:17" ht="18.75" customHeight="1" x14ac:dyDescent="0.3">
      <c r="A25" s="112"/>
      <c r="B25" s="111">
        <v>3</v>
      </c>
      <c r="C25" s="111">
        <v>4373750914</v>
      </c>
      <c r="D25" s="90">
        <v>2</v>
      </c>
      <c r="E25" s="90" t="s">
        <v>53</v>
      </c>
      <c r="F25" s="90" t="s">
        <v>98</v>
      </c>
      <c r="G25" s="111">
        <v>4000</v>
      </c>
      <c r="H25" s="121">
        <v>266.06180000000001</v>
      </c>
      <c r="I25" s="121">
        <v>1064247.2</v>
      </c>
      <c r="J25" s="111">
        <v>0</v>
      </c>
      <c r="K25" s="121">
        <v>1064247.3500000001</v>
      </c>
      <c r="L25" s="121" t="s">
        <v>113</v>
      </c>
      <c r="M25" s="48">
        <f>E6</f>
        <v>0.13</v>
      </c>
      <c r="N25" s="101">
        <v>2E-3</v>
      </c>
      <c r="O25" s="112">
        <f>$C$5</f>
        <v>45196</v>
      </c>
      <c r="P25" s="46">
        <f>M25+N25</f>
        <v>0.13200000000000001</v>
      </c>
      <c r="Q25" s="111" t="s">
        <v>28</v>
      </c>
    </row>
    <row r="49" spans="1:10" s="96" customFormat="1" ht="18" x14ac:dyDescent="0.35">
      <c r="A49" s="13" t="s">
        <v>69</v>
      </c>
      <c r="B49" s="14">
        <v>45190</v>
      </c>
    </row>
    <row r="50" spans="1:10" s="96" customFormat="1" x14ac:dyDescent="0.3"/>
    <row r="51" spans="1:10" x14ac:dyDescent="0.3">
      <c r="A51" s="4"/>
    </row>
    <row r="52" spans="1:10" ht="14.4" customHeight="1" x14ac:dyDescent="0.3">
      <c r="A52" s="230" t="s">
        <v>1</v>
      </c>
      <c r="B52" s="232" t="s">
        <v>61</v>
      </c>
      <c r="C52" s="221" t="s">
        <v>24</v>
      </c>
      <c r="D52" s="221"/>
      <c r="E52" s="233" t="s">
        <v>73</v>
      </c>
      <c r="F52" s="234" t="s">
        <v>77</v>
      </c>
      <c r="G52" s="235" t="s">
        <v>66</v>
      </c>
      <c r="H52" s="222"/>
      <c r="I52" s="221" t="s">
        <v>23</v>
      </c>
      <c r="J52" s="222" t="s">
        <v>64</v>
      </c>
    </row>
    <row r="53" spans="1:10" x14ac:dyDescent="0.3">
      <c r="A53" s="231"/>
      <c r="B53" s="232"/>
      <c r="C53" s="90" t="s">
        <v>74</v>
      </c>
      <c r="D53" s="90" t="s">
        <v>75</v>
      </c>
      <c r="E53" s="233"/>
      <c r="F53" s="234"/>
      <c r="G53" s="236"/>
      <c r="H53" s="223"/>
      <c r="I53" s="221"/>
      <c r="J53" s="223"/>
    </row>
    <row r="54" spans="1:10" s="100" customFormat="1" x14ac:dyDescent="0.3">
      <c r="A54" s="224">
        <f>C7</f>
        <v>1061560</v>
      </c>
      <c r="B54" s="225">
        <v>2E-3</v>
      </c>
      <c r="C54" s="49">
        <f>E6</f>
        <v>0.13</v>
      </c>
      <c r="D54" s="90" t="s">
        <v>43</v>
      </c>
      <c r="E54" s="101">
        <f>B54+C54</f>
        <v>0.13200000000000001</v>
      </c>
      <c r="F54" s="136" t="s">
        <v>114</v>
      </c>
      <c r="G54" s="51" t="s">
        <v>78</v>
      </c>
      <c r="H54" s="103">
        <f>A54*E54/365*F54</f>
        <v>383.90663013698634</v>
      </c>
      <c r="I54" s="63">
        <f>A54+H54</f>
        <v>1061943.906630137</v>
      </c>
      <c r="J54" s="226">
        <f>A54+H54+H55</f>
        <v>1064247.346410959</v>
      </c>
    </row>
    <row r="55" spans="1:10" s="100" customFormat="1" x14ac:dyDescent="0.3">
      <c r="A55" s="224"/>
      <c r="B55" s="225"/>
      <c r="C55" s="142">
        <f>E6</f>
        <v>0.13</v>
      </c>
      <c r="D55" s="140" t="s">
        <v>43</v>
      </c>
      <c r="E55" s="105">
        <f>B54+C55</f>
        <v>0.13200000000000001</v>
      </c>
      <c r="F55" s="138">
        <v>6</v>
      </c>
      <c r="G55" s="51" t="s">
        <v>79</v>
      </c>
      <c r="H55" s="160">
        <f>A54*E55/365*F55</f>
        <v>2303.4397808219182</v>
      </c>
      <c r="I55" s="90" t="s">
        <v>43</v>
      </c>
      <c r="J55" s="227"/>
    </row>
    <row r="71" spans="1:10" s="96" customFormat="1" ht="18" x14ac:dyDescent="0.35">
      <c r="A71" s="13" t="s">
        <v>71</v>
      </c>
      <c r="B71" s="14">
        <v>45191</v>
      </c>
    </row>
    <row r="72" spans="1:10" s="96" customFormat="1" x14ac:dyDescent="0.3"/>
    <row r="73" spans="1:10" x14ac:dyDescent="0.3">
      <c r="A73" s="4"/>
    </row>
    <row r="74" spans="1:10" x14ac:dyDescent="0.3">
      <c r="A74" s="4"/>
    </row>
    <row r="75" spans="1:10" x14ac:dyDescent="0.3">
      <c r="A75" s="4"/>
    </row>
    <row r="76" spans="1:10" x14ac:dyDescent="0.3">
      <c r="A76" s="4"/>
    </row>
    <row r="77" spans="1:10" ht="14.4" customHeight="1" x14ac:dyDescent="0.3">
      <c r="A77" s="230" t="s">
        <v>1</v>
      </c>
      <c r="B77" s="232" t="s">
        <v>61</v>
      </c>
      <c r="C77" s="221" t="s">
        <v>24</v>
      </c>
      <c r="D77" s="221"/>
      <c r="E77" s="233" t="s">
        <v>73</v>
      </c>
      <c r="F77" s="234" t="s">
        <v>77</v>
      </c>
      <c r="G77" s="235" t="s">
        <v>66</v>
      </c>
      <c r="H77" s="222"/>
      <c r="I77" s="248" t="s">
        <v>93</v>
      </c>
      <c r="J77" s="222" t="s">
        <v>64</v>
      </c>
    </row>
    <row r="78" spans="1:10" x14ac:dyDescent="0.3">
      <c r="A78" s="231"/>
      <c r="B78" s="232"/>
      <c r="C78" s="90" t="s">
        <v>74</v>
      </c>
      <c r="D78" s="90" t="s">
        <v>75</v>
      </c>
      <c r="E78" s="233"/>
      <c r="F78" s="234"/>
      <c r="G78" s="245"/>
      <c r="H78" s="237"/>
      <c r="I78" s="249"/>
      <c r="J78" s="223"/>
    </row>
    <row r="79" spans="1:10" x14ac:dyDescent="0.3">
      <c r="A79" s="224">
        <f>C7</f>
        <v>1061560</v>
      </c>
      <c r="B79" s="225">
        <v>2E-3</v>
      </c>
      <c r="C79" s="126">
        <f>E6</f>
        <v>0.13</v>
      </c>
      <c r="D79" s="246" t="s">
        <v>92</v>
      </c>
      <c r="E79" s="101">
        <f>B79+C79</f>
        <v>0.13200000000000001</v>
      </c>
      <c r="F79" s="136" t="s">
        <v>114</v>
      </c>
      <c r="G79" s="251" t="s">
        <v>78</v>
      </c>
      <c r="H79" s="127">
        <f>A79*E79/365*F79</f>
        <v>383.90663013698634</v>
      </c>
      <c r="I79" s="228">
        <f>A79+SUM(H79:H80)</f>
        <v>1062327.813260274</v>
      </c>
      <c r="J79" s="226">
        <f>A79+SUM(H79:H81)</f>
        <v>1064247.3464109588</v>
      </c>
    </row>
    <row r="80" spans="1:10" x14ac:dyDescent="0.3">
      <c r="A80" s="224"/>
      <c r="B80" s="225"/>
      <c r="C80" s="49">
        <f>E6</f>
        <v>0.13</v>
      </c>
      <c r="D80" s="247"/>
      <c r="E80" s="101">
        <f>B79+C80</f>
        <v>0.13200000000000001</v>
      </c>
      <c r="F80" s="139">
        <v>1</v>
      </c>
      <c r="G80" s="253"/>
      <c r="H80" s="128">
        <f>A79*E80/365*F80</f>
        <v>383.90663013698634</v>
      </c>
      <c r="I80" s="229"/>
      <c r="J80" s="244"/>
    </row>
    <row r="81" spans="1:10" x14ac:dyDescent="0.3">
      <c r="A81" s="224"/>
      <c r="B81" s="225"/>
      <c r="C81" s="201">
        <f>E6</f>
        <v>0.13</v>
      </c>
      <c r="D81" s="140" t="s">
        <v>43</v>
      </c>
      <c r="E81" s="105">
        <f>B79+C81</f>
        <v>0.13200000000000001</v>
      </c>
      <c r="F81" s="139">
        <v>5</v>
      </c>
      <c r="G81" s="53" t="s">
        <v>79</v>
      </c>
      <c r="H81" s="128">
        <f>A79*E81/365*F81</f>
        <v>1919.5331506849316</v>
      </c>
      <c r="I81" s="90" t="s">
        <v>43</v>
      </c>
      <c r="J81" s="227"/>
    </row>
    <row r="82" spans="1:10" x14ac:dyDescent="0.3">
      <c r="A82" s="4"/>
    </row>
    <row r="83" spans="1:10" x14ac:dyDescent="0.3">
      <c r="A83" s="4"/>
    </row>
    <row r="84" spans="1:10" x14ac:dyDescent="0.3">
      <c r="A84" s="4"/>
    </row>
    <row r="85" spans="1:10" x14ac:dyDescent="0.3">
      <c r="A85" s="4"/>
    </row>
    <row r="102" spans="1:10" s="96" customFormat="1" ht="18" x14ac:dyDescent="0.35">
      <c r="A102" s="133" t="s">
        <v>65</v>
      </c>
      <c r="B102" s="14">
        <v>45194</v>
      </c>
      <c r="C102" s="96" t="s">
        <v>82</v>
      </c>
    </row>
    <row r="103" spans="1:10" s="96" customFormat="1" x14ac:dyDescent="0.3">
      <c r="A103" s="132" t="s">
        <v>63</v>
      </c>
    </row>
    <row r="104" spans="1:10" x14ac:dyDescent="0.3">
      <c r="A104" s="4"/>
    </row>
    <row r="105" spans="1:10" x14ac:dyDescent="0.3">
      <c r="B105" s="162"/>
      <c r="C105" s="126"/>
    </row>
    <row r="106" spans="1:10" x14ac:dyDescent="0.3">
      <c r="A106" s="4"/>
    </row>
    <row r="107" spans="1:10" x14ac:dyDescent="0.3">
      <c r="A107" s="4"/>
    </row>
    <row r="108" spans="1:10" x14ac:dyDescent="0.3">
      <c r="A108" s="230" t="s">
        <v>1</v>
      </c>
      <c r="B108" s="232" t="s">
        <v>61</v>
      </c>
      <c r="C108" s="221" t="s">
        <v>24</v>
      </c>
      <c r="D108" s="221"/>
      <c r="E108" s="233" t="s">
        <v>73</v>
      </c>
      <c r="F108" s="234" t="s">
        <v>77</v>
      </c>
      <c r="G108" s="235" t="s">
        <v>66</v>
      </c>
      <c r="H108" s="222"/>
      <c r="I108" s="222" t="s">
        <v>23</v>
      </c>
      <c r="J108" s="222" t="s">
        <v>64</v>
      </c>
    </row>
    <row r="109" spans="1:10" x14ac:dyDescent="0.3">
      <c r="A109" s="231"/>
      <c r="B109" s="232"/>
      <c r="C109" s="90" t="s">
        <v>74</v>
      </c>
      <c r="D109" s="90" t="s">
        <v>75</v>
      </c>
      <c r="E109" s="233"/>
      <c r="F109" s="234"/>
      <c r="G109" s="245"/>
      <c r="H109" s="237"/>
      <c r="I109" s="223"/>
      <c r="J109" s="223"/>
    </row>
    <row r="110" spans="1:10" x14ac:dyDescent="0.3">
      <c r="A110" s="224">
        <f>C7</f>
        <v>1061560</v>
      </c>
      <c r="B110" s="225">
        <v>2E-3</v>
      </c>
      <c r="C110" s="101">
        <f>E6</f>
        <v>0.13</v>
      </c>
      <c r="D110" s="90" t="s">
        <v>43</v>
      </c>
      <c r="E110" s="101">
        <f>B110+C110</f>
        <v>0.13200000000000001</v>
      </c>
      <c r="F110" s="102">
        <v>4</v>
      </c>
      <c r="G110" s="251" t="s">
        <v>78</v>
      </c>
      <c r="H110" s="127">
        <f>A110*E110/365*F110</f>
        <v>1535.6265205479453</v>
      </c>
      <c r="I110" s="241">
        <f>A110+SUM(H110:H111)</f>
        <v>1063595.8684931507</v>
      </c>
      <c r="J110" s="226">
        <f>A110+SUM(H110:H112)</f>
        <v>1064596.3524383563</v>
      </c>
    </row>
    <row r="111" spans="1:10" x14ac:dyDescent="0.3">
      <c r="A111" s="224"/>
      <c r="B111" s="225"/>
      <c r="C111" s="101">
        <f>J6</f>
        <v>0.17</v>
      </c>
      <c r="D111" s="90" t="s">
        <v>43</v>
      </c>
      <c r="E111" s="101">
        <f>B110+C111</f>
        <v>0.17200000000000001</v>
      </c>
      <c r="F111" s="102">
        <v>1</v>
      </c>
      <c r="G111" s="252"/>
      <c r="H111" s="141">
        <f>A110*E111/365*F111</f>
        <v>500.24197260273974</v>
      </c>
      <c r="I111" s="242"/>
      <c r="J111" s="244"/>
    </row>
    <row r="112" spans="1:10" x14ac:dyDescent="0.3">
      <c r="A112" s="224"/>
      <c r="B112" s="225"/>
      <c r="C112" s="149">
        <f>J6</f>
        <v>0.17</v>
      </c>
      <c r="D112" s="140" t="s">
        <v>43</v>
      </c>
      <c r="E112" s="105">
        <f>B110+C112</f>
        <v>0.17200000000000001</v>
      </c>
      <c r="F112" s="143">
        <v>2</v>
      </c>
      <c r="G112" s="53" t="s">
        <v>79</v>
      </c>
      <c r="H112" s="128">
        <f>A110*E112/365*F112</f>
        <v>1000.4839452054795</v>
      </c>
      <c r="I112" s="90" t="s">
        <v>43</v>
      </c>
      <c r="J112" s="227"/>
    </row>
    <row r="113" spans="1:17" x14ac:dyDescent="0.3">
      <c r="A113" s="4"/>
    </row>
    <row r="114" spans="1:17" x14ac:dyDescent="0.3">
      <c r="A114" s="4"/>
    </row>
    <row r="115" spans="1:17" ht="86.4" x14ac:dyDescent="0.3">
      <c r="A115" s="113" t="s">
        <v>19</v>
      </c>
      <c r="B115" s="113" t="s">
        <v>59</v>
      </c>
      <c r="C115" s="113" t="s">
        <v>22</v>
      </c>
      <c r="D115" s="113" t="s">
        <v>33</v>
      </c>
      <c r="E115" s="113" t="s">
        <v>51</v>
      </c>
      <c r="F115" s="113" t="s">
        <v>31</v>
      </c>
      <c r="G115" s="113" t="s">
        <v>45</v>
      </c>
      <c r="H115" s="113" t="s">
        <v>30</v>
      </c>
      <c r="I115" s="113" t="s">
        <v>50</v>
      </c>
      <c r="J115" s="113" t="s">
        <v>46</v>
      </c>
      <c r="K115" s="113" t="s">
        <v>60</v>
      </c>
      <c r="L115" s="113" t="s">
        <v>24</v>
      </c>
      <c r="M115" s="113" t="s">
        <v>32</v>
      </c>
      <c r="N115" s="113" t="s">
        <v>27</v>
      </c>
      <c r="O115" s="113" t="s">
        <v>35</v>
      </c>
      <c r="P115" s="113" t="s">
        <v>43</v>
      </c>
      <c r="Q115" s="113" t="s">
        <v>43</v>
      </c>
    </row>
    <row r="116" spans="1:17" x14ac:dyDescent="0.3">
      <c r="A116" s="113" t="s">
        <v>18</v>
      </c>
      <c r="B116" s="113" t="s">
        <v>55</v>
      </c>
      <c r="C116" s="113" t="s">
        <v>21</v>
      </c>
      <c r="D116" s="113" t="s">
        <v>20</v>
      </c>
      <c r="E116" s="113" t="s">
        <v>52</v>
      </c>
      <c r="F116" s="113" t="s">
        <v>38</v>
      </c>
      <c r="G116" s="113" t="s">
        <v>44</v>
      </c>
      <c r="H116" s="113" t="s">
        <v>49</v>
      </c>
      <c r="I116" s="113" t="s">
        <v>47</v>
      </c>
      <c r="J116" s="113" t="s">
        <v>48</v>
      </c>
      <c r="K116" s="113" t="s">
        <v>37</v>
      </c>
      <c r="L116" s="113" t="s">
        <v>25</v>
      </c>
      <c r="M116" s="115" t="s">
        <v>39</v>
      </c>
      <c r="N116" s="113" t="s">
        <v>40</v>
      </c>
      <c r="O116" s="113" t="s">
        <v>42</v>
      </c>
      <c r="P116" s="113" t="s">
        <v>41</v>
      </c>
      <c r="Q116" s="113" t="s">
        <v>29</v>
      </c>
    </row>
    <row r="117" spans="1:17" x14ac:dyDescent="0.3">
      <c r="A117" s="111"/>
      <c r="B117" s="90">
        <v>6</v>
      </c>
      <c r="C117" s="111">
        <v>4373750914</v>
      </c>
      <c r="D117" s="90">
        <v>2</v>
      </c>
      <c r="E117" s="90" t="s">
        <v>53</v>
      </c>
      <c r="F117" s="90" t="s">
        <v>98</v>
      </c>
      <c r="G117" s="111">
        <v>4000</v>
      </c>
      <c r="H117" s="121">
        <v>266.14909999999998</v>
      </c>
      <c r="I117" s="121">
        <v>1064596.3999999999</v>
      </c>
      <c r="J117" s="111">
        <v>0</v>
      </c>
      <c r="K117" s="121">
        <v>1064596.3500000001</v>
      </c>
      <c r="L117" s="121" t="s">
        <v>113</v>
      </c>
      <c r="M117" s="122">
        <f>J6</f>
        <v>0.17</v>
      </c>
      <c r="N117" s="101">
        <v>2E-3</v>
      </c>
      <c r="O117" s="112">
        <f>C5</f>
        <v>45196</v>
      </c>
      <c r="P117" s="46">
        <f>M117+N117</f>
        <v>0.17200000000000001</v>
      </c>
      <c r="Q117" s="111" t="s">
        <v>28</v>
      </c>
    </row>
    <row r="136" spans="1:10" s="96" customFormat="1" ht="18" collapsed="1" x14ac:dyDescent="0.35">
      <c r="A136" s="13" t="s">
        <v>15</v>
      </c>
      <c r="B136" s="14">
        <v>45195</v>
      </c>
    </row>
    <row r="137" spans="1:10" s="96" customFormat="1" x14ac:dyDescent="0.3"/>
    <row r="138" spans="1:10" x14ac:dyDescent="0.3">
      <c r="A138" s="4"/>
    </row>
    <row r="140" spans="1:10" x14ac:dyDescent="0.3">
      <c r="A140" s="4"/>
    </row>
    <row r="141" spans="1:10" x14ac:dyDescent="0.3">
      <c r="A141" s="230" t="s">
        <v>1</v>
      </c>
      <c r="B141" s="232" t="s">
        <v>61</v>
      </c>
      <c r="C141" s="221" t="s">
        <v>24</v>
      </c>
      <c r="D141" s="221"/>
      <c r="E141" s="233" t="s">
        <v>73</v>
      </c>
      <c r="F141" s="234" t="s">
        <v>77</v>
      </c>
      <c r="G141" s="235" t="s">
        <v>66</v>
      </c>
      <c r="H141" s="222"/>
      <c r="I141" s="222" t="s">
        <v>23</v>
      </c>
      <c r="J141" s="222" t="s">
        <v>64</v>
      </c>
    </row>
    <row r="142" spans="1:10" x14ac:dyDescent="0.3">
      <c r="A142" s="231"/>
      <c r="B142" s="232"/>
      <c r="C142" s="90" t="s">
        <v>74</v>
      </c>
      <c r="D142" s="90" t="s">
        <v>75</v>
      </c>
      <c r="E142" s="233"/>
      <c r="F142" s="234"/>
      <c r="G142" s="245"/>
      <c r="H142" s="237"/>
      <c r="I142" s="223"/>
      <c r="J142" s="223"/>
    </row>
    <row r="143" spans="1:10" x14ac:dyDescent="0.3">
      <c r="A143" s="224">
        <f>C7</f>
        <v>1061560</v>
      </c>
      <c r="B143" s="225">
        <v>2E-3</v>
      </c>
      <c r="C143" s="101">
        <f>E6</f>
        <v>0.13</v>
      </c>
      <c r="D143" s="90" t="s">
        <v>43</v>
      </c>
      <c r="E143" s="101">
        <f>B143+C143</f>
        <v>0.13200000000000001</v>
      </c>
      <c r="F143" s="102">
        <v>1</v>
      </c>
      <c r="G143" s="251" t="s">
        <v>78</v>
      </c>
      <c r="H143" s="127">
        <f>A143*E143/365*F143</f>
        <v>383.90663013698634</v>
      </c>
      <c r="I143" s="241">
        <f>A143+SUM(H143:H146)</f>
        <v>1064096.1104657534</v>
      </c>
      <c r="J143" s="226">
        <f>A143+SUM(H143:H147)</f>
        <v>1064596.3524383563</v>
      </c>
    </row>
    <row r="144" spans="1:10" x14ac:dyDescent="0.3">
      <c r="A144" s="224"/>
      <c r="B144" s="225"/>
      <c r="C144" s="101">
        <f>F6</f>
        <v>0.13</v>
      </c>
      <c r="D144" s="90" t="s">
        <v>43</v>
      </c>
      <c r="E144" s="101">
        <f>B143+C144</f>
        <v>0.13200000000000001</v>
      </c>
      <c r="F144" s="102">
        <v>1</v>
      </c>
      <c r="G144" s="252"/>
      <c r="H144" s="141">
        <f>A143*E144/365*F144</f>
        <v>383.90663013698634</v>
      </c>
      <c r="I144" s="242"/>
      <c r="J144" s="244"/>
    </row>
    <row r="145" spans="1:10" x14ac:dyDescent="0.3">
      <c r="A145" s="224"/>
      <c r="B145" s="225"/>
      <c r="C145" s="101">
        <f>G6</f>
        <v>0.13</v>
      </c>
      <c r="D145" s="90" t="s">
        <v>43</v>
      </c>
      <c r="E145" s="101">
        <f>B143+C145</f>
        <v>0.13200000000000001</v>
      </c>
      <c r="F145" s="102">
        <v>2</v>
      </c>
      <c r="G145" s="252"/>
      <c r="H145" s="141">
        <f>A143*E145/365*F145</f>
        <v>767.81326027397267</v>
      </c>
      <c r="I145" s="242"/>
      <c r="J145" s="244"/>
    </row>
    <row r="146" spans="1:10" x14ac:dyDescent="0.3">
      <c r="A146" s="224"/>
      <c r="B146" s="225"/>
      <c r="C146" s="49">
        <f>J6</f>
        <v>0.17</v>
      </c>
      <c r="D146" s="90" t="s">
        <v>43</v>
      </c>
      <c r="E146" s="101">
        <f>B143+C146</f>
        <v>0.17200000000000001</v>
      </c>
      <c r="F146" s="102">
        <v>2</v>
      </c>
      <c r="G146" s="253"/>
      <c r="H146" s="128">
        <f>A143*E146/365*F146</f>
        <v>1000.4839452054795</v>
      </c>
      <c r="I146" s="243"/>
      <c r="J146" s="244"/>
    </row>
    <row r="147" spans="1:10" x14ac:dyDescent="0.3">
      <c r="A147" s="224"/>
      <c r="B147" s="225"/>
      <c r="C147" s="149">
        <f>C146</f>
        <v>0.17</v>
      </c>
      <c r="D147" s="140" t="s">
        <v>43</v>
      </c>
      <c r="E147" s="105">
        <f>B143+C147</f>
        <v>0.17200000000000001</v>
      </c>
      <c r="F147" s="143">
        <v>1</v>
      </c>
      <c r="G147" s="53" t="s">
        <v>79</v>
      </c>
      <c r="H147" s="128">
        <f>A143*E147/365*F147</f>
        <v>500.24197260273974</v>
      </c>
      <c r="I147" s="90" t="s">
        <v>43</v>
      </c>
      <c r="J147" s="227"/>
    </row>
    <row r="151" spans="1:10" s="96" customFormat="1" ht="18" collapsed="1" x14ac:dyDescent="0.35">
      <c r="A151" s="13" t="s">
        <v>83</v>
      </c>
      <c r="B151" s="14">
        <v>45196</v>
      </c>
    </row>
    <row r="152" spans="1:10" s="96" customFormat="1" x14ac:dyDescent="0.3">
      <c r="A152" s="96" t="s">
        <v>17</v>
      </c>
    </row>
    <row r="154" spans="1:10" x14ac:dyDescent="0.3">
      <c r="A154" s="4"/>
    </row>
    <row r="155" spans="1:10" x14ac:dyDescent="0.3">
      <c r="A155" s="4"/>
    </row>
    <row r="156" spans="1:10" x14ac:dyDescent="0.3">
      <c r="A156" s="4"/>
    </row>
    <row r="157" spans="1:10" ht="14.4" customHeight="1" x14ac:dyDescent="0.3">
      <c r="A157" s="230" t="s">
        <v>1</v>
      </c>
      <c r="B157" s="232" t="s">
        <v>61</v>
      </c>
      <c r="C157" s="221" t="s">
        <v>24</v>
      </c>
      <c r="D157" s="221"/>
      <c r="E157" s="233" t="s">
        <v>73</v>
      </c>
      <c r="F157" s="234" t="s">
        <v>77</v>
      </c>
      <c r="G157" s="235" t="s">
        <v>66</v>
      </c>
      <c r="H157" s="222"/>
      <c r="I157" s="221" t="s">
        <v>23</v>
      </c>
      <c r="J157" s="222" t="s">
        <v>64</v>
      </c>
    </row>
    <row r="158" spans="1:10" x14ac:dyDescent="0.3">
      <c r="A158" s="231"/>
      <c r="B158" s="232"/>
      <c r="C158" s="90" t="s">
        <v>74</v>
      </c>
      <c r="D158" s="90" t="s">
        <v>75</v>
      </c>
      <c r="E158" s="233"/>
      <c r="F158" s="234"/>
      <c r="G158" s="236"/>
      <c r="H158" s="237"/>
      <c r="I158" s="221"/>
      <c r="J158" s="223"/>
    </row>
    <row r="159" spans="1:10" s="100" customFormat="1" x14ac:dyDescent="0.3">
      <c r="A159" s="224">
        <f>C7</f>
        <v>1061560</v>
      </c>
      <c r="B159" s="225">
        <v>2E-3</v>
      </c>
      <c r="C159" s="148">
        <v>0.13</v>
      </c>
      <c r="D159" s="90" t="s">
        <v>43</v>
      </c>
      <c r="E159" s="101">
        <f>B159+C159</f>
        <v>0.13200000000000001</v>
      </c>
      <c r="F159" s="102">
        <v>4</v>
      </c>
      <c r="G159" s="51" t="s">
        <v>78</v>
      </c>
      <c r="H159" s="145">
        <f>A159*E159/365*F159</f>
        <v>1535.6265205479453</v>
      </c>
      <c r="I159" s="228">
        <f>A159+H159+H160</f>
        <v>1064596.3524383563</v>
      </c>
      <c r="J159" s="226">
        <f>A159+H159+H160</f>
        <v>1064596.3524383563</v>
      </c>
    </row>
    <row r="160" spans="1:10" s="100" customFormat="1" x14ac:dyDescent="0.3">
      <c r="A160" s="224"/>
      <c r="B160" s="225"/>
      <c r="C160" s="149">
        <v>0.17</v>
      </c>
      <c r="D160" s="140" t="s">
        <v>43</v>
      </c>
      <c r="E160" s="105">
        <f>B159+C160</f>
        <v>0.17200000000000001</v>
      </c>
      <c r="F160" s="102">
        <v>3</v>
      </c>
      <c r="G160" s="51"/>
      <c r="H160" s="146">
        <f>A159*E160/365*F160</f>
        <v>1500.7259178082193</v>
      </c>
      <c r="I160" s="229"/>
      <c r="J160" s="227"/>
    </row>
    <row r="164" spans="1:17" ht="86.4" x14ac:dyDescent="0.3">
      <c r="A164" s="113" t="s">
        <v>19</v>
      </c>
      <c r="B164" s="113" t="s">
        <v>59</v>
      </c>
      <c r="C164" s="113" t="s">
        <v>22</v>
      </c>
      <c r="D164" s="113" t="s">
        <v>33</v>
      </c>
      <c r="E164" s="113" t="s">
        <v>51</v>
      </c>
      <c r="F164" s="113" t="s">
        <v>31</v>
      </c>
      <c r="G164" s="113" t="s">
        <v>45</v>
      </c>
      <c r="H164" s="113" t="s">
        <v>30</v>
      </c>
      <c r="I164" s="113" t="s">
        <v>50</v>
      </c>
      <c r="J164" s="113" t="s">
        <v>46</v>
      </c>
      <c r="K164" s="113" t="s">
        <v>60</v>
      </c>
      <c r="L164" s="113" t="s">
        <v>24</v>
      </c>
      <c r="M164" s="113" t="s">
        <v>32</v>
      </c>
      <c r="N164" s="113" t="s">
        <v>27</v>
      </c>
      <c r="O164" s="113" t="s">
        <v>35</v>
      </c>
      <c r="P164" s="113" t="s">
        <v>43</v>
      </c>
      <c r="Q164" s="113" t="s">
        <v>43</v>
      </c>
    </row>
    <row r="165" spans="1:17" x14ac:dyDescent="0.3">
      <c r="A165" s="113" t="s">
        <v>18</v>
      </c>
      <c r="B165" s="113" t="s">
        <v>55</v>
      </c>
      <c r="C165" s="113" t="s">
        <v>21</v>
      </c>
      <c r="D165" s="113" t="s">
        <v>20</v>
      </c>
      <c r="E165" s="113" t="s">
        <v>52</v>
      </c>
      <c r="F165" s="113" t="s">
        <v>38</v>
      </c>
      <c r="G165" s="113" t="s">
        <v>44</v>
      </c>
      <c r="H165" s="113" t="s">
        <v>49</v>
      </c>
      <c r="I165" s="113" t="s">
        <v>47</v>
      </c>
      <c r="J165" s="113" t="s">
        <v>48</v>
      </c>
      <c r="K165" s="113" t="s">
        <v>37</v>
      </c>
      <c r="L165" s="113" t="s">
        <v>25</v>
      </c>
      <c r="M165" s="115" t="s">
        <v>39</v>
      </c>
      <c r="N165" s="113" t="s">
        <v>40</v>
      </c>
      <c r="O165" s="113" t="s">
        <v>42</v>
      </c>
      <c r="P165" s="113" t="s">
        <v>41</v>
      </c>
      <c r="Q165" s="113" t="s">
        <v>29</v>
      </c>
    </row>
    <row r="166" spans="1:17" x14ac:dyDescent="0.3">
      <c r="A166" s="111"/>
      <c r="B166" s="90">
        <v>4</v>
      </c>
      <c r="C166" s="111">
        <v>4373750914</v>
      </c>
      <c r="D166" s="90">
        <v>2</v>
      </c>
      <c r="E166" s="90" t="s">
        <v>53</v>
      </c>
      <c r="F166" s="90" t="s">
        <v>98</v>
      </c>
      <c r="G166" s="111">
        <v>4000</v>
      </c>
      <c r="H166" s="161">
        <v>266.14909999999998</v>
      </c>
      <c r="I166" s="161">
        <v>1064596.3999999999</v>
      </c>
      <c r="J166" s="111">
        <v>0</v>
      </c>
      <c r="K166" s="161">
        <v>1064596.3500000001</v>
      </c>
      <c r="L166" s="111" t="s">
        <v>113</v>
      </c>
      <c r="M166" s="122">
        <f>L6</f>
        <v>0.17</v>
      </c>
      <c r="N166" s="101">
        <v>2E-3</v>
      </c>
      <c r="O166" s="112">
        <f>C5</f>
        <v>45196</v>
      </c>
      <c r="P166" s="46">
        <f>M166+N166</f>
        <v>0.17200000000000001</v>
      </c>
      <c r="Q166" s="111" t="s">
        <v>28</v>
      </c>
    </row>
  </sheetData>
  <mergeCells count="75">
    <mergeCell ref="E7:L7"/>
    <mergeCell ref="G52:H53"/>
    <mergeCell ref="I52:I53"/>
    <mergeCell ref="J52:J53"/>
    <mergeCell ref="J16:J17"/>
    <mergeCell ref="A18:A19"/>
    <mergeCell ref="B18:B19"/>
    <mergeCell ref="J18:J19"/>
    <mergeCell ref="A16:A17"/>
    <mergeCell ref="B16:B17"/>
    <mergeCell ref="C16:D16"/>
    <mergeCell ref="E16:E17"/>
    <mergeCell ref="F16:F17"/>
    <mergeCell ref="G16:H17"/>
    <mergeCell ref="I16:I17"/>
    <mergeCell ref="A52:A53"/>
    <mergeCell ref="B52:B53"/>
    <mergeCell ref="C52:D52"/>
    <mergeCell ref="E52:E53"/>
    <mergeCell ref="F52:F53"/>
    <mergeCell ref="A54:A55"/>
    <mergeCell ref="B54:B55"/>
    <mergeCell ref="J54:J55"/>
    <mergeCell ref="A77:A78"/>
    <mergeCell ref="B77:B78"/>
    <mergeCell ref="C77:D77"/>
    <mergeCell ref="E77:E78"/>
    <mergeCell ref="F77:F78"/>
    <mergeCell ref="G77:H78"/>
    <mergeCell ref="I77:I78"/>
    <mergeCell ref="J77:J78"/>
    <mergeCell ref="J79:J81"/>
    <mergeCell ref="A108:A109"/>
    <mergeCell ref="B108:B109"/>
    <mergeCell ref="C108:D108"/>
    <mergeCell ref="E108:E109"/>
    <mergeCell ref="F108:F109"/>
    <mergeCell ref="G108:H109"/>
    <mergeCell ref="I108:I109"/>
    <mergeCell ref="J108:J109"/>
    <mergeCell ref="A79:A81"/>
    <mergeCell ref="B79:B81"/>
    <mergeCell ref="D79:D80"/>
    <mergeCell ref="G79:G80"/>
    <mergeCell ref="I79:I80"/>
    <mergeCell ref="A110:A112"/>
    <mergeCell ref="B110:B112"/>
    <mergeCell ref="G110:G111"/>
    <mergeCell ref="I110:I111"/>
    <mergeCell ref="J110:J112"/>
    <mergeCell ref="G141:H142"/>
    <mergeCell ref="I141:I142"/>
    <mergeCell ref="J141:J142"/>
    <mergeCell ref="A143:A147"/>
    <mergeCell ref="B143:B147"/>
    <mergeCell ref="G143:G146"/>
    <mergeCell ref="I143:I146"/>
    <mergeCell ref="J143:J147"/>
    <mergeCell ref="A141:A142"/>
    <mergeCell ref="B141:B142"/>
    <mergeCell ref="C141:D141"/>
    <mergeCell ref="E141:E142"/>
    <mergeCell ref="F141:F142"/>
    <mergeCell ref="G157:H158"/>
    <mergeCell ref="I157:I158"/>
    <mergeCell ref="J157:J158"/>
    <mergeCell ref="A159:A160"/>
    <mergeCell ref="B159:B160"/>
    <mergeCell ref="I159:I160"/>
    <mergeCell ref="J159:J160"/>
    <mergeCell ref="A157:A158"/>
    <mergeCell ref="B157:B158"/>
    <mergeCell ref="C157:D157"/>
    <mergeCell ref="E157:E158"/>
    <mergeCell ref="F157:F15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0F212-51B2-4D97-BF97-34EA056C85F8}">
  <dimension ref="B1:R181"/>
  <sheetViews>
    <sheetView showGridLines="0" zoomScale="80" zoomScaleNormal="80" workbookViewId="0">
      <pane ySplit="8" topLeftCell="A9" activePane="bottomLeft" state="frozen"/>
      <selection pane="bottomLeft" activeCell="P180" sqref="P180"/>
    </sheetView>
  </sheetViews>
  <sheetFormatPr defaultRowHeight="14.4" x14ac:dyDescent="0.3"/>
  <cols>
    <col min="2" max="2" width="19.5546875" customWidth="1"/>
    <col min="3" max="3" width="16.88671875" bestFit="1" customWidth="1"/>
    <col min="4" max="4" width="16.109375" customWidth="1"/>
    <col min="5" max="5" width="17.33203125" customWidth="1"/>
    <col min="6" max="6" width="17.5546875" customWidth="1"/>
    <col min="7" max="13" width="16" customWidth="1"/>
    <col min="14" max="15" width="13.88671875" customWidth="1"/>
    <col min="16" max="16" width="15.33203125" bestFit="1" customWidth="1"/>
    <col min="17" max="17" width="14" bestFit="1" customWidth="1"/>
    <col min="18" max="18" width="12.33203125" customWidth="1"/>
    <col min="19" max="19" width="11.6640625" bestFit="1" customWidth="1"/>
    <col min="20" max="20" width="15.44140625" bestFit="1" customWidth="1"/>
  </cols>
  <sheetData>
    <row r="1" spans="2:16" ht="18" x14ac:dyDescent="0.35">
      <c r="B1" s="11" t="s">
        <v>12</v>
      </c>
    </row>
    <row r="2" spans="2:16" x14ac:dyDescent="0.3">
      <c r="B2" s="4" t="s">
        <v>62</v>
      </c>
      <c r="G2" s="58"/>
      <c r="H2" s="58"/>
      <c r="J2" s="58"/>
      <c r="K2" s="58"/>
      <c r="L2" s="58"/>
      <c r="M2" s="58"/>
    </row>
    <row r="3" spans="2:16" x14ac:dyDescent="0.3">
      <c r="B3" s="4" t="s">
        <v>24</v>
      </c>
      <c r="C3" t="s">
        <v>91</v>
      </c>
      <c r="G3" s="58"/>
      <c r="H3" s="58"/>
      <c r="I3" s="61" t="s">
        <v>84</v>
      </c>
      <c r="J3" s="58"/>
      <c r="K3" s="58"/>
      <c r="L3" s="58"/>
      <c r="M3" s="58"/>
    </row>
    <row r="4" spans="2:16" x14ac:dyDescent="0.3">
      <c r="B4" s="4" t="s">
        <v>67</v>
      </c>
      <c r="D4" s="10">
        <v>45189</v>
      </c>
      <c r="E4" s="19"/>
      <c r="F4" s="7" t="s">
        <v>86</v>
      </c>
      <c r="G4" s="7">
        <v>2</v>
      </c>
      <c r="H4" s="7">
        <v>3</v>
      </c>
      <c r="I4" s="59" t="s">
        <v>88</v>
      </c>
      <c r="J4" s="59" t="s">
        <v>89</v>
      </c>
      <c r="K4" s="7">
        <v>6</v>
      </c>
      <c r="L4" s="7">
        <v>7</v>
      </c>
      <c r="M4" s="7" t="s">
        <v>87</v>
      </c>
    </row>
    <row r="5" spans="2:16" x14ac:dyDescent="0.3">
      <c r="B5" s="4" t="s">
        <v>68</v>
      </c>
      <c r="D5" s="10">
        <v>45196</v>
      </c>
      <c r="E5" s="19"/>
      <c r="F5" s="26">
        <v>45189</v>
      </c>
      <c r="G5" s="26">
        <v>45190</v>
      </c>
      <c r="H5" s="26">
        <v>45191</v>
      </c>
      <c r="I5" s="60">
        <v>45192</v>
      </c>
      <c r="J5" s="60">
        <v>45193</v>
      </c>
      <c r="K5" s="26">
        <v>45194</v>
      </c>
      <c r="L5" s="26">
        <v>45195</v>
      </c>
      <c r="M5" s="26">
        <v>45196</v>
      </c>
    </row>
    <row r="6" spans="2:16" x14ac:dyDescent="0.3">
      <c r="B6" s="4" t="s">
        <v>70</v>
      </c>
      <c r="D6">
        <f>D5-D4</f>
        <v>7</v>
      </c>
      <c r="E6" s="19"/>
      <c r="F6" s="179">
        <v>0.12590000000000001</v>
      </c>
      <c r="G6" s="25">
        <v>0.124</v>
      </c>
      <c r="H6" s="25">
        <v>0.12470000000000001</v>
      </c>
      <c r="I6" s="64">
        <v>0.1245</v>
      </c>
      <c r="J6" s="64">
        <v>0.1245</v>
      </c>
      <c r="K6" s="25">
        <v>0.1245</v>
      </c>
      <c r="L6" s="25">
        <v>0.12330000000000001</v>
      </c>
      <c r="M6" s="25">
        <v>0.1242</v>
      </c>
    </row>
    <row r="7" spans="2:16" ht="61.8" customHeight="1" x14ac:dyDescent="0.3">
      <c r="B7" s="69" t="s">
        <v>85</v>
      </c>
      <c r="C7" s="70"/>
      <c r="D7" s="71">
        <v>8599920</v>
      </c>
      <c r="E7" s="19"/>
      <c r="F7" s="250" t="s">
        <v>133</v>
      </c>
      <c r="G7" s="250"/>
      <c r="H7" s="250"/>
      <c r="I7" s="250"/>
      <c r="J7" s="250"/>
      <c r="K7" s="250"/>
      <c r="L7" s="250"/>
      <c r="M7" s="250"/>
    </row>
    <row r="8" spans="2:16" x14ac:dyDescent="0.3">
      <c r="B8" s="4"/>
      <c r="D8" s="16"/>
      <c r="E8" s="19"/>
      <c r="F8" s="57"/>
      <c r="G8" s="57"/>
      <c r="H8" s="57"/>
      <c r="J8" s="45"/>
      <c r="K8" s="45"/>
      <c r="L8" s="45"/>
      <c r="M8" s="45"/>
      <c r="N8" s="45"/>
      <c r="O8" s="45"/>
      <c r="P8" s="45"/>
    </row>
    <row r="9" spans="2:16" s="12" customFormat="1" ht="18" x14ac:dyDescent="0.35">
      <c r="B9" s="13" t="s">
        <v>13</v>
      </c>
      <c r="C9" s="14">
        <v>45189</v>
      </c>
    </row>
    <row r="10" spans="2:16" s="12" customFormat="1" x14ac:dyDescent="0.3">
      <c r="B10" s="12" t="s">
        <v>16</v>
      </c>
    </row>
    <row r="11" spans="2:16" x14ac:dyDescent="0.3">
      <c r="B11" s="10"/>
    </row>
    <row r="12" spans="2:16" s="34" customFormat="1" x14ac:dyDescent="0.3">
      <c r="B12" s="4" t="s">
        <v>95</v>
      </c>
      <c r="C12" s="31"/>
      <c r="D12" s="31"/>
      <c r="E12" s="31"/>
      <c r="F12" s="24"/>
      <c r="G12" s="32"/>
      <c r="H12" s="33"/>
    </row>
    <row r="13" spans="2:16" s="34" customFormat="1" x14ac:dyDescent="0.3">
      <c r="B13" s="257" t="s">
        <v>1</v>
      </c>
      <c r="C13" s="259" t="s">
        <v>61</v>
      </c>
      <c r="D13" s="260" t="s">
        <v>24</v>
      </c>
      <c r="E13" s="260"/>
      <c r="F13" s="261" t="s">
        <v>73</v>
      </c>
      <c r="G13" s="262" t="s">
        <v>77</v>
      </c>
      <c r="H13" s="263" t="s">
        <v>66</v>
      </c>
      <c r="I13" s="264"/>
      <c r="J13" s="260" t="s">
        <v>23</v>
      </c>
      <c r="K13" s="264" t="s">
        <v>64</v>
      </c>
    </row>
    <row r="14" spans="2:16" s="34" customFormat="1" x14ac:dyDescent="0.3">
      <c r="B14" s="258"/>
      <c r="C14" s="259"/>
      <c r="D14" s="7" t="s">
        <v>74</v>
      </c>
      <c r="E14" s="67" t="s">
        <v>75</v>
      </c>
      <c r="F14" s="261"/>
      <c r="G14" s="262"/>
      <c r="H14" s="272"/>
      <c r="I14" s="267"/>
      <c r="J14" s="260"/>
      <c r="K14" s="267"/>
    </row>
    <row r="15" spans="2:16" s="34" customFormat="1" x14ac:dyDescent="0.3">
      <c r="B15" s="224">
        <v>8599920</v>
      </c>
      <c r="C15" s="271">
        <v>2E-3</v>
      </c>
      <c r="D15" s="180"/>
      <c r="E15" s="7" t="s">
        <v>43</v>
      </c>
      <c r="F15" s="6"/>
      <c r="G15" s="50">
        <v>0</v>
      </c>
      <c r="H15" s="51" t="s">
        <v>78</v>
      </c>
      <c r="I15" s="52">
        <f>B15*F15/365*G15</f>
        <v>0</v>
      </c>
      <c r="J15" s="63">
        <f>B15+I15</f>
        <v>8599920</v>
      </c>
      <c r="K15" s="226">
        <f>B15+I15+I16</f>
        <v>8621080.5154849309</v>
      </c>
    </row>
    <row r="16" spans="2:16" s="34" customFormat="1" x14ac:dyDescent="0.3">
      <c r="B16" s="224"/>
      <c r="C16" s="271"/>
      <c r="D16" s="7" t="s">
        <v>43</v>
      </c>
      <c r="E16" s="65">
        <v>0.1263</v>
      </c>
      <c r="F16" s="40">
        <f>C15+E16</f>
        <v>0.1283</v>
      </c>
      <c r="G16" s="50">
        <f>D5-D4</f>
        <v>7</v>
      </c>
      <c r="H16" s="51" t="s">
        <v>79</v>
      </c>
      <c r="I16" s="52">
        <f>B15*F16/365*G16</f>
        <v>21160.515484931508</v>
      </c>
      <c r="J16" s="7" t="s">
        <v>43</v>
      </c>
      <c r="K16" s="227"/>
    </row>
    <row r="17" spans="2:10" s="34" customFormat="1" x14ac:dyDescent="0.3">
      <c r="B17" s="35"/>
      <c r="C17" s="36"/>
      <c r="D17" s="31"/>
      <c r="E17" s="37"/>
      <c r="G17" s="24"/>
      <c r="H17" s="32"/>
      <c r="I17" s="33"/>
      <c r="J17"/>
    </row>
    <row r="18" spans="2:10" s="34" customFormat="1" x14ac:dyDescent="0.3">
      <c r="B18" s="34" t="s">
        <v>81</v>
      </c>
      <c r="C18" s="31"/>
      <c r="D18" s="31"/>
      <c r="E18" s="31"/>
      <c r="F18" s="24"/>
      <c r="G18" s="32"/>
      <c r="H18" s="33"/>
    </row>
    <row r="19" spans="2:10" s="34" customFormat="1" x14ac:dyDescent="0.3">
      <c r="B19" s="77" t="s">
        <v>76</v>
      </c>
      <c r="C19" s="31"/>
      <c r="D19" s="31"/>
      <c r="E19" s="31"/>
      <c r="F19" s="24"/>
      <c r="G19" s="32"/>
      <c r="H19" s="33"/>
    </row>
    <row r="20" spans="2:10" s="34" customFormat="1" x14ac:dyDescent="0.3">
      <c r="B20" s="34" t="s">
        <v>94</v>
      </c>
      <c r="C20" s="31"/>
      <c r="D20" s="31"/>
      <c r="E20" s="31"/>
      <c r="F20" s="24"/>
      <c r="G20" s="32"/>
      <c r="H20" s="33"/>
    </row>
    <row r="21" spans="2:10" s="34" customFormat="1" x14ac:dyDescent="0.3">
      <c r="B21" s="30"/>
      <c r="C21" s="31"/>
      <c r="D21" s="31"/>
      <c r="E21" s="31"/>
      <c r="F21" s="24"/>
      <c r="G21" s="32"/>
      <c r="H21" s="33"/>
    </row>
    <row r="22" spans="2:10" s="34" customFormat="1" x14ac:dyDescent="0.3">
      <c r="B22" s="4" t="s">
        <v>14</v>
      </c>
      <c r="C22" s="31"/>
      <c r="D22" s="31"/>
      <c r="E22" s="31"/>
      <c r="F22" s="24"/>
      <c r="G22" s="32"/>
      <c r="H22" s="33"/>
    </row>
    <row r="23" spans="2:10" s="34" customFormat="1" x14ac:dyDescent="0.3">
      <c r="B23" s="30"/>
      <c r="C23" s="31"/>
      <c r="D23" s="31"/>
      <c r="E23" s="31"/>
      <c r="F23" s="24"/>
      <c r="G23" s="32"/>
      <c r="H23" s="33"/>
    </row>
    <row r="24" spans="2:10" s="34" customFormat="1" x14ac:dyDescent="0.3">
      <c r="B24" s="30"/>
      <c r="C24" s="31"/>
      <c r="D24" s="31"/>
      <c r="E24" s="31"/>
      <c r="F24" s="24"/>
      <c r="G24" s="32"/>
      <c r="H24" s="33"/>
    </row>
    <row r="25" spans="2:10" s="34" customFormat="1" x14ac:dyDescent="0.3">
      <c r="B25" s="30"/>
      <c r="C25" s="31"/>
      <c r="D25" s="31"/>
      <c r="E25" s="31"/>
      <c r="F25" s="24"/>
      <c r="G25" s="32"/>
      <c r="H25" s="33"/>
    </row>
    <row r="26" spans="2:10" s="34" customFormat="1" x14ac:dyDescent="0.3">
      <c r="B26" s="30"/>
      <c r="C26" s="31"/>
      <c r="D26" s="31"/>
      <c r="E26" s="31"/>
      <c r="F26" s="24"/>
      <c r="G26" s="32"/>
      <c r="H26" s="33"/>
    </row>
    <row r="27" spans="2:10" s="34" customFormat="1" x14ac:dyDescent="0.3">
      <c r="B27" s="30"/>
      <c r="C27" s="31"/>
      <c r="D27" s="31"/>
      <c r="E27" s="31"/>
      <c r="F27" s="24"/>
      <c r="G27" s="32"/>
      <c r="H27" s="33"/>
    </row>
    <row r="28" spans="2:10" s="34" customFormat="1" x14ac:dyDescent="0.3">
      <c r="B28" s="30"/>
      <c r="C28" s="31"/>
      <c r="D28" s="31"/>
      <c r="E28" s="31"/>
      <c r="F28" s="24"/>
      <c r="G28" s="32"/>
      <c r="H28" s="33"/>
    </row>
    <row r="29" spans="2:10" s="34" customFormat="1" x14ac:dyDescent="0.3">
      <c r="B29" s="30"/>
      <c r="C29" s="31"/>
      <c r="D29" s="31"/>
      <c r="E29" s="31"/>
      <c r="F29" s="24"/>
      <c r="G29" s="32"/>
      <c r="H29" s="33"/>
    </row>
    <row r="30" spans="2:10" s="34" customFormat="1" x14ac:dyDescent="0.3">
      <c r="B30" s="30"/>
      <c r="C30" s="31"/>
      <c r="D30" s="31"/>
      <c r="E30" s="31"/>
      <c r="F30" s="24"/>
      <c r="G30" s="32"/>
      <c r="H30" s="33"/>
    </row>
    <row r="31" spans="2:10" s="34" customFormat="1" x14ac:dyDescent="0.3">
      <c r="B31" s="30"/>
      <c r="C31" s="31"/>
      <c r="D31" s="31"/>
      <c r="E31" s="31"/>
      <c r="F31" s="24"/>
      <c r="G31" s="32"/>
      <c r="H31" s="33"/>
    </row>
    <row r="32" spans="2:10" s="34" customFormat="1" x14ac:dyDescent="0.3">
      <c r="B32" s="30"/>
      <c r="C32" s="31"/>
      <c r="D32" s="31"/>
      <c r="E32" s="31"/>
      <c r="F32" s="24"/>
      <c r="G32" s="32"/>
      <c r="H32" s="33"/>
    </row>
    <row r="33" spans="2:8" s="34" customFormat="1" x14ac:dyDescent="0.3">
      <c r="B33" s="30"/>
      <c r="C33" s="31"/>
      <c r="D33" s="31"/>
      <c r="E33" s="31"/>
      <c r="F33" s="24"/>
      <c r="G33" s="32"/>
      <c r="H33" s="33"/>
    </row>
    <row r="34" spans="2:8" s="34" customFormat="1" x14ac:dyDescent="0.3">
      <c r="B34" s="30"/>
      <c r="C34" s="31"/>
      <c r="D34" s="31"/>
      <c r="E34" s="31"/>
      <c r="F34" s="24"/>
      <c r="G34" s="32"/>
      <c r="H34" s="33"/>
    </row>
    <row r="35" spans="2:8" s="34" customFormat="1" x14ac:dyDescent="0.3">
      <c r="B35" s="30"/>
      <c r="C35" s="31"/>
      <c r="D35" s="31"/>
      <c r="E35" s="31"/>
      <c r="F35" s="24"/>
      <c r="G35" s="32"/>
      <c r="H35" s="33"/>
    </row>
    <row r="36" spans="2:8" s="34" customFormat="1" x14ac:dyDescent="0.3">
      <c r="B36" s="30"/>
      <c r="C36" s="31"/>
      <c r="D36" s="31"/>
      <c r="E36" s="31"/>
      <c r="F36" s="24"/>
      <c r="G36" s="32"/>
      <c r="H36" s="33"/>
    </row>
    <row r="37" spans="2:8" s="34" customFormat="1" x14ac:dyDescent="0.3">
      <c r="B37" s="30"/>
      <c r="C37" s="31"/>
      <c r="D37" s="31"/>
      <c r="E37" s="31"/>
      <c r="F37" s="24"/>
      <c r="G37" s="32"/>
      <c r="H37" s="33"/>
    </row>
    <row r="38" spans="2:8" s="34" customFormat="1" x14ac:dyDescent="0.3">
      <c r="B38" s="30"/>
      <c r="C38" s="31"/>
      <c r="D38" s="31"/>
      <c r="E38" s="31"/>
      <c r="F38" s="24"/>
      <c r="G38" s="32"/>
      <c r="H38" s="33"/>
    </row>
    <row r="39" spans="2:8" s="34" customFormat="1" x14ac:dyDescent="0.3">
      <c r="B39" s="30"/>
      <c r="C39" s="31"/>
      <c r="D39" s="31"/>
      <c r="E39" s="31"/>
      <c r="F39" s="24"/>
      <c r="G39" s="32"/>
      <c r="H39" s="33"/>
    </row>
    <row r="40" spans="2:8" s="34" customFormat="1" x14ac:dyDescent="0.3">
      <c r="B40" s="30"/>
      <c r="C40" s="31"/>
      <c r="D40" s="31"/>
      <c r="E40" s="31"/>
      <c r="F40" s="24"/>
      <c r="G40" s="32"/>
      <c r="H40" s="33"/>
    </row>
    <row r="41" spans="2:8" s="34" customFormat="1" x14ac:dyDescent="0.3">
      <c r="B41" s="30"/>
      <c r="C41" s="31"/>
      <c r="D41" s="31"/>
      <c r="E41" s="31"/>
      <c r="F41" s="24"/>
      <c r="G41" s="32"/>
      <c r="H41" s="33"/>
    </row>
    <row r="42" spans="2:8" s="34" customFormat="1" x14ac:dyDescent="0.3">
      <c r="B42" s="30"/>
      <c r="C42" s="31"/>
      <c r="D42" s="31"/>
      <c r="E42" s="31"/>
      <c r="F42" s="24"/>
      <c r="G42" s="32"/>
      <c r="H42" s="33"/>
    </row>
    <row r="43" spans="2:8" s="34" customFormat="1" x14ac:dyDescent="0.3">
      <c r="B43" s="30"/>
      <c r="C43" s="31"/>
      <c r="D43" s="31"/>
      <c r="E43" s="31"/>
      <c r="F43" s="24"/>
      <c r="G43" s="32"/>
      <c r="H43" s="33"/>
    </row>
    <row r="44" spans="2:8" s="34" customFormat="1" x14ac:dyDescent="0.3">
      <c r="B44" s="30"/>
      <c r="C44" s="31"/>
      <c r="D44" s="31"/>
      <c r="E44" s="31"/>
      <c r="F44" s="24"/>
      <c r="G44" s="32"/>
      <c r="H44" s="33"/>
    </row>
    <row r="45" spans="2:8" s="34" customFormat="1" x14ac:dyDescent="0.3">
      <c r="B45" s="30"/>
      <c r="C45" s="31"/>
      <c r="D45" s="31"/>
      <c r="E45" s="31"/>
      <c r="F45" s="24"/>
      <c r="G45" s="32"/>
      <c r="H45" s="33"/>
    </row>
    <row r="46" spans="2:8" s="34" customFormat="1" x14ac:dyDescent="0.3">
      <c r="B46" s="30"/>
      <c r="C46" s="31"/>
      <c r="D46" s="31"/>
      <c r="E46" s="31"/>
      <c r="F46" s="24"/>
      <c r="G46" s="32"/>
      <c r="H46" s="33"/>
    </row>
    <row r="47" spans="2:8" s="34" customFormat="1" x14ac:dyDescent="0.3">
      <c r="B47" s="30"/>
      <c r="C47" s="31"/>
      <c r="D47" s="31"/>
      <c r="E47" s="31"/>
      <c r="F47" s="24"/>
      <c r="G47" s="32"/>
      <c r="H47" s="33"/>
    </row>
    <row r="48" spans="2:8" s="34" customFormat="1" x14ac:dyDescent="0.3">
      <c r="B48" s="30"/>
      <c r="C48" s="31"/>
      <c r="D48" s="31"/>
      <c r="E48" s="31"/>
      <c r="F48" s="24"/>
      <c r="G48" s="32"/>
      <c r="H48" s="33"/>
    </row>
    <row r="49" spans="2:18" s="34" customFormat="1" x14ac:dyDescent="0.3">
      <c r="B49" s="30"/>
      <c r="C49" s="31"/>
      <c r="D49" s="31"/>
      <c r="E49" s="31"/>
      <c r="F49" s="24"/>
      <c r="G49" s="32"/>
      <c r="H49" s="33"/>
    </row>
    <row r="50" spans="2:18" s="34" customFormat="1" x14ac:dyDescent="0.3">
      <c r="B50" s="30"/>
      <c r="C50" s="31"/>
      <c r="D50" s="31"/>
      <c r="E50" s="31"/>
      <c r="F50" s="24"/>
      <c r="G50" s="32"/>
      <c r="H50" s="33"/>
    </row>
    <row r="51" spans="2:18" s="34" customFormat="1" x14ac:dyDescent="0.3">
      <c r="B51" s="30"/>
      <c r="C51" s="31"/>
      <c r="D51" s="31"/>
      <c r="E51" s="31"/>
      <c r="F51" s="24"/>
      <c r="G51" s="32"/>
      <c r="H51" s="33"/>
    </row>
    <row r="52" spans="2:18" x14ac:dyDescent="0.3">
      <c r="B52" s="76" t="s">
        <v>102</v>
      </c>
    </row>
    <row r="53" spans="2:18" s="18" customFormat="1" ht="57.6" x14ac:dyDescent="0.3">
      <c r="B53" s="27" t="s">
        <v>19</v>
      </c>
      <c r="C53" s="27" t="s">
        <v>59</v>
      </c>
      <c r="D53" s="27" t="s">
        <v>22</v>
      </c>
      <c r="E53" s="27" t="s">
        <v>33</v>
      </c>
      <c r="F53" s="27" t="s">
        <v>51</v>
      </c>
      <c r="G53" s="27" t="s">
        <v>31</v>
      </c>
      <c r="H53" s="27" t="s">
        <v>45</v>
      </c>
      <c r="I53" s="27" t="s">
        <v>30</v>
      </c>
      <c r="J53" s="27" t="s">
        <v>50</v>
      </c>
      <c r="K53" s="27" t="s">
        <v>46</v>
      </c>
      <c r="L53" s="27" t="s">
        <v>60</v>
      </c>
      <c r="M53" s="27" t="s">
        <v>24</v>
      </c>
      <c r="N53" s="27" t="s">
        <v>32</v>
      </c>
      <c r="O53" s="27" t="s">
        <v>27</v>
      </c>
      <c r="P53" s="27" t="s">
        <v>35</v>
      </c>
      <c r="Q53" s="27" t="s">
        <v>43</v>
      </c>
      <c r="R53" s="27" t="s">
        <v>43</v>
      </c>
    </row>
    <row r="54" spans="2:18" s="18" customFormat="1" x14ac:dyDescent="0.3">
      <c r="B54" s="27" t="s">
        <v>18</v>
      </c>
      <c r="C54" s="27" t="s">
        <v>55</v>
      </c>
      <c r="D54" s="27" t="s">
        <v>21</v>
      </c>
      <c r="E54" s="27" t="s">
        <v>20</v>
      </c>
      <c r="F54" s="27" t="s">
        <v>52</v>
      </c>
      <c r="G54" s="27" t="s">
        <v>38</v>
      </c>
      <c r="H54" s="27" t="s">
        <v>44</v>
      </c>
      <c r="I54" s="27" t="s">
        <v>49</v>
      </c>
      <c r="J54" s="27" t="s">
        <v>47</v>
      </c>
      <c r="K54" s="27" t="s">
        <v>48</v>
      </c>
      <c r="L54" s="27" t="s">
        <v>37</v>
      </c>
      <c r="M54" s="27" t="s">
        <v>25</v>
      </c>
      <c r="N54" s="28" t="s">
        <v>39</v>
      </c>
      <c r="O54" s="27" t="s">
        <v>40</v>
      </c>
      <c r="P54" s="27" t="s">
        <v>42</v>
      </c>
      <c r="Q54" s="27" t="s">
        <v>41</v>
      </c>
      <c r="R54" s="27" t="s">
        <v>29</v>
      </c>
    </row>
    <row r="55" spans="2:18" x14ac:dyDescent="0.3">
      <c r="B55" s="5"/>
      <c r="C55" s="5">
        <v>2</v>
      </c>
      <c r="D55" s="5">
        <v>4373719873</v>
      </c>
      <c r="E55" s="7">
        <v>1</v>
      </c>
      <c r="F55" s="7" t="s">
        <v>54</v>
      </c>
      <c r="G55" s="7" t="s">
        <v>34</v>
      </c>
      <c r="H55" s="5">
        <v>40000</v>
      </c>
      <c r="I55" s="5">
        <v>214.99799999999999</v>
      </c>
      <c r="J55" s="22">
        <v>8599920</v>
      </c>
      <c r="K55" s="5">
        <v>0</v>
      </c>
      <c r="L55" s="22">
        <v>8599920</v>
      </c>
      <c r="M55" s="5" t="s">
        <v>26</v>
      </c>
      <c r="N55" s="180">
        <f>F6</f>
        <v>0.12590000000000001</v>
      </c>
      <c r="O55" s="6">
        <v>2E-3</v>
      </c>
      <c r="P55" s="23">
        <v>45189</v>
      </c>
      <c r="Q55" s="46">
        <f>N55+O55</f>
        <v>0.12790000000000001</v>
      </c>
      <c r="R55" s="5" t="s">
        <v>28</v>
      </c>
    </row>
    <row r="56" spans="2:18" x14ac:dyDescent="0.3">
      <c r="B56" s="23"/>
      <c r="C56" s="5">
        <v>3</v>
      </c>
      <c r="D56" s="5">
        <v>4373719873</v>
      </c>
      <c r="E56" s="7">
        <v>2</v>
      </c>
      <c r="F56" s="7" t="s">
        <v>53</v>
      </c>
      <c r="G56" s="7" t="s">
        <v>36</v>
      </c>
      <c r="H56" s="5">
        <v>40000</v>
      </c>
      <c r="I56" s="5">
        <v>215.52699999999999</v>
      </c>
      <c r="J56" s="68">
        <v>8621080.5199999996</v>
      </c>
      <c r="K56" s="5">
        <v>0</v>
      </c>
      <c r="L56" s="29">
        <v>8621080.5199999996</v>
      </c>
      <c r="M56" s="5" t="s">
        <v>26</v>
      </c>
      <c r="N56" s="180">
        <f>F6</f>
        <v>0.12590000000000001</v>
      </c>
      <c r="O56" s="6">
        <v>2E-3</v>
      </c>
      <c r="P56" s="23">
        <v>45196</v>
      </c>
      <c r="Q56" s="46">
        <f>N56+O56</f>
        <v>0.12790000000000001</v>
      </c>
      <c r="R56" s="5" t="s">
        <v>28</v>
      </c>
    </row>
    <row r="57" spans="2:18" x14ac:dyDescent="0.3">
      <c r="B57" s="10"/>
    </row>
    <row r="58" spans="2:18" x14ac:dyDescent="0.3">
      <c r="B58" t="s">
        <v>101</v>
      </c>
    </row>
    <row r="59" spans="2:18" x14ac:dyDescent="0.3">
      <c r="B59" t="s">
        <v>57</v>
      </c>
    </row>
    <row r="60" spans="2:18" x14ac:dyDescent="0.3">
      <c r="B60" t="s">
        <v>58</v>
      </c>
    </row>
    <row r="62" spans="2:18" s="12" customFormat="1" ht="18" x14ac:dyDescent="0.35">
      <c r="B62" s="13" t="s">
        <v>69</v>
      </c>
      <c r="C62" s="14">
        <v>45190</v>
      </c>
    </row>
    <row r="63" spans="2:18" s="12" customFormat="1" x14ac:dyDescent="0.3">
      <c r="B63" s="12" t="s">
        <v>63</v>
      </c>
    </row>
    <row r="65" spans="2:18" ht="14.4" customHeight="1" x14ac:dyDescent="0.3">
      <c r="B65" s="257" t="s">
        <v>1</v>
      </c>
      <c r="C65" s="259" t="s">
        <v>61</v>
      </c>
      <c r="D65" s="260" t="s">
        <v>24</v>
      </c>
      <c r="E65" s="260"/>
      <c r="F65" s="261" t="s">
        <v>73</v>
      </c>
      <c r="G65" s="262" t="s">
        <v>77</v>
      </c>
      <c r="H65" s="263" t="s">
        <v>66</v>
      </c>
      <c r="I65" s="264"/>
      <c r="J65" s="260" t="s">
        <v>23</v>
      </c>
      <c r="K65" s="264" t="s">
        <v>64</v>
      </c>
    </row>
    <row r="66" spans="2:18" x14ac:dyDescent="0.3">
      <c r="B66" s="258"/>
      <c r="C66" s="259"/>
      <c r="D66" s="7" t="s">
        <v>74</v>
      </c>
      <c r="E66" s="7" t="s">
        <v>75</v>
      </c>
      <c r="F66" s="261"/>
      <c r="G66" s="262"/>
      <c r="H66" s="272"/>
      <c r="I66" s="267"/>
      <c r="J66" s="260"/>
      <c r="K66" s="267"/>
    </row>
    <row r="67" spans="2:18" s="34" customFormat="1" x14ac:dyDescent="0.3">
      <c r="B67" s="224">
        <v>8599920</v>
      </c>
      <c r="C67" s="271">
        <v>2E-3</v>
      </c>
      <c r="D67" s="48">
        <f>G6</f>
        <v>0.124</v>
      </c>
      <c r="E67" s="7" t="s">
        <v>43</v>
      </c>
      <c r="F67" s="6">
        <f>C67+D67</f>
        <v>0.126</v>
      </c>
      <c r="G67" s="50">
        <f>C62-$D$4</f>
        <v>1</v>
      </c>
      <c r="H67" s="51" t="s">
        <v>78</v>
      </c>
      <c r="I67" s="52">
        <f>B67*F67/365*G67</f>
        <v>2968.7395068493147</v>
      </c>
      <c r="J67" s="63">
        <f>B67+I67</f>
        <v>8602888.73950685</v>
      </c>
      <c r="K67" s="226">
        <f>B67+I67+I68</f>
        <v>8621026.3242082205</v>
      </c>
    </row>
    <row r="68" spans="2:18" s="34" customFormat="1" x14ac:dyDescent="0.3">
      <c r="B68" s="224"/>
      <c r="C68" s="271"/>
      <c r="D68" s="7" t="s">
        <v>43</v>
      </c>
      <c r="E68" s="47">
        <v>0.1263</v>
      </c>
      <c r="F68" s="40">
        <f>C67+E68</f>
        <v>0.1283</v>
      </c>
      <c r="G68" s="50">
        <f>$D$5-C62</f>
        <v>6</v>
      </c>
      <c r="H68" s="51" t="s">
        <v>79</v>
      </c>
      <c r="I68" s="52">
        <f>B67*F68/365*G68</f>
        <v>18137.584701369866</v>
      </c>
      <c r="J68" s="7" t="s">
        <v>43</v>
      </c>
      <c r="K68" s="227"/>
    </row>
    <row r="69" spans="2:18" s="34" customFormat="1" x14ac:dyDescent="0.3">
      <c r="B69" s="35"/>
      <c r="C69" s="36"/>
      <c r="D69" s="31"/>
      <c r="E69" s="37"/>
      <c r="G69" s="24"/>
      <c r="H69" s="32"/>
      <c r="I69" s="33"/>
      <c r="J69"/>
    </row>
    <row r="70" spans="2:18" s="34" customFormat="1" x14ac:dyDescent="0.3">
      <c r="B70" s="34" t="s">
        <v>81</v>
      </c>
      <c r="C70" s="31"/>
      <c r="D70" s="31"/>
      <c r="E70" s="31"/>
      <c r="F70" s="24"/>
      <c r="G70" s="32"/>
      <c r="H70" s="33"/>
    </row>
    <row r="71" spans="2:18" s="34" customFormat="1" x14ac:dyDescent="0.3">
      <c r="B71" s="30" t="s">
        <v>76</v>
      </c>
      <c r="C71" s="31"/>
      <c r="D71" s="31"/>
      <c r="E71" s="31"/>
      <c r="F71" s="24"/>
      <c r="G71" s="32"/>
      <c r="H71" s="33"/>
    </row>
    <row r="72" spans="2:18" s="34" customFormat="1" x14ac:dyDescent="0.3">
      <c r="B72" s="34" t="s">
        <v>94</v>
      </c>
      <c r="C72" s="31"/>
      <c r="D72" s="31"/>
      <c r="E72" s="31"/>
      <c r="F72" s="24"/>
      <c r="G72" s="32"/>
      <c r="H72" s="33"/>
    </row>
    <row r="80" spans="2:18" ht="57.6" x14ac:dyDescent="0.3">
      <c r="B80" s="27" t="s">
        <v>19</v>
      </c>
      <c r="C80" s="27" t="s">
        <v>59</v>
      </c>
      <c r="D80" s="27" t="s">
        <v>22</v>
      </c>
      <c r="E80" s="27" t="s">
        <v>33</v>
      </c>
      <c r="F80" s="27" t="s">
        <v>51</v>
      </c>
      <c r="G80" s="27" t="s">
        <v>31</v>
      </c>
      <c r="H80" s="27" t="s">
        <v>45</v>
      </c>
      <c r="I80" s="27" t="s">
        <v>30</v>
      </c>
      <c r="J80" s="27" t="s">
        <v>50</v>
      </c>
      <c r="K80" s="27" t="s">
        <v>46</v>
      </c>
      <c r="L80" s="27" t="s">
        <v>60</v>
      </c>
      <c r="M80" s="27" t="s">
        <v>24</v>
      </c>
      <c r="N80" s="27" t="s">
        <v>32</v>
      </c>
      <c r="O80" s="27" t="s">
        <v>27</v>
      </c>
      <c r="P80" s="27" t="s">
        <v>35</v>
      </c>
      <c r="Q80" s="27" t="s">
        <v>43</v>
      </c>
      <c r="R80" s="27" t="s">
        <v>43</v>
      </c>
    </row>
    <row r="81" spans="2:18" x14ac:dyDescent="0.3">
      <c r="B81" s="27" t="s">
        <v>18</v>
      </c>
      <c r="C81" s="27" t="s">
        <v>55</v>
      </c>
      <c r="D81" s="27" t="s">
        <v>21</v>
      </c>
      <c r="E81" s="27" t="s">
        <v>20</v>
      </c>
      <c r="F81" s="27" t="s">
        <v>52</v>
      </c>
      <c r="G81" s="27" t="s">
        <v>38</v>
      </c>
      <c r="H81" s="27" t="s">
        <v>44</v>
      </c>
      <c r="I81" s="27" t="s">
        <v>49</v>
      </c>
      <c r="J81" s="27" t="s">
        <v>47</v>
      </c>
      <c r="K81" s="27" t="s">
        <v>48</v>
      </c>
      <c r="L81" s="27" t="s">
        <v>37</v>
      </c>
      <c r="M81" s="27" t="s">
        <v>25</v>
      </c>
      <c r="N81" s="28" t="s">
        <v>39</v>
      </c>
      <c r="O81" s="27" t="s">
        <v>40</v>
      </c>
      <c r="P81" s="27" t="s">
        <v>42</v>
      </c>
      <c r="Q81" s="27" t="s">
        <v>41</v>
      </c>
      <c r="R81" s="27" t="s">
        <v>29</v>
      </c>
    </row>
    <row r="82" spans="2:18" x14ac:dyDescent="0.3">
      <c r="B82" s="5"/>
      <c r="C82" s="7">
        <v>6</v>
      </c>
      <c r="D82" s="5">
        <v>4373719873</v>
      </c>
      <c r="E82" s="7">
        <v>2</v>
      </c>
      <c r="F82" s="7" t="s">
        <v>53</v>
      </c>
      <c r="G82" s="7" t="s">
        <v>36</v>
      </c>
      <c r="H82" s="5">
        <v>40000</v>
      </c>
      <c r="I82" s="5">
        <v>215.52699999999999</v>
      </c>
      <c r="J82" s="29">
        <f>K67</f>
        <v>8621026.3242082205</v>
      </c>
      <c r="K82" s="5">
        <v>0</v>
      </c>
      <c r="L82" s="22">
        <f>J82+K82</f>
        <v>8621026.3242082205</v>
      </c>
      <c r="M82" s="5" t="s">
        <v>26</v>
      </c>
      <c r="N82" s="20">
        <f>G6</f>
        <v>0.124</v>
      </c>
      <c r="O82" s="6">
        <v>2E-3</v>
      </c>
      <c r="P82" s="23">
        <v>45196</v>
      </c>
      <c r="Q82" s="46">
        <f>N82+O82</f>
        <v>0.126</v>
      </c>
      <c r="R82" s="5" t="s">
        <v>28</v>
      </c>
    </row>
    <row r="83" spans="2:18" s="34" customFormat="1" x14ac:dyDescent="0.3">
      <c r="B83" s="41" t="s">
        <v>80</v>
      </c>
      <c r="C83" s="42"/>
      <c r="D83" s="41"/>
      <c r="E83" s="42"/>
      <c r="F83" s="42"/>
      <c r="G83" s="42"/>
      <c r="H83" s="41"/>
      <c r="I83" s="41"/>
      <c r="J83" s="43"/>
      <c r="K83" s="41"/>
      <c r="L83" s="43"/>
      <c r="M83" s="41"/>
      <c r="N83" s="41"/>
      <c r="O83" s="41"/>
      <c r="P83" s="44"/>
      <c r="Q83" s="41"/>
      <c r="R83" s="41"/>
    </row>
    <row r="84" spans="2:18" s="34" customFormat="1" x14ac:dyDescent="0.3">
      <c r="B84" s="41"/>
      <c r="C84" s="42"/>
      <c r="D84" s="41"/>
      <c r="E84" s="42"/>
      <c r="F84" s="42"/>
      <c r="G84" s="42"/>
      <c r="H84" s="41"/>
      <c r="I84" s="41"/>
      <c r="J84" s="43"/>
      <c r="K84" s="41"/>
      <c r="L84" s="43"/>
      <c r="M84" s="41"/>
      <c r="N84" s="41"/>
      <c r="O84" s="41"/>
      <c r="P84" s="44"/>
      <c r="Q84" s="41"/>
      <c r="R84" s="41"/>
    </row>
    <row r="85" spans="2:18" s="12" customFormat="1" ht="18" x14ac:dyDescent="0.35">
      <c r="B85" s="13" t="s">
        <v>71</v>
      </c>
      <c r="C85" s="14">
        <v>45191</v>
      </c>
    </row>
    <row r="86" spans="2:18" s="12" customFormat="1" x14ac:dyDescent="0.3">
      <c r="B86" s="12" t="s">
        <v>63</v>
      </c>
    </row>
    <row r="88" spans="2:18" ht="14.4" customHeight="1" x14ac:dyDescent="0.3">
      <c r="B88" s="257" t="s">
        <v>1</v>
      </c>
      <c r="C88" s="259" t="s">
        <v>61</v>
      </c>
      <c r="D88" s="260" t="s">
        <v>24</v>
      </c>
      <c r="E88" s="260"/>
      <c r="F88" s="261" t="s">
        <v>73</v>
      </c>
      <c r="G88" s="262" t="s">
        <v>77</v>
      </c>
      <c r="H88" s="263" t="s">
        <v>66</v>
      </c>
      <c r="I88" s="264"/>
      <c r="J88" s="269" t="s">
        <v>93</v>
      </c>
      <c r="K88" s="264" t="s">
        <v>64</v>
      </c>
    </row>
    <row r="89" spans="2:18" x14ac:dyDescent="0.3">
      <c r="B89" s="258"/>
      <c r="C89" s="259"/>
      <c r="D89" s="7" t="s">
        <v>74</v>
      </c>
      <c r="E89" s="7" t="s">
        <v>75</v>
      </c>
      <c r="F89" s="261"/>
      <c r="G89" s="262"/>
      <c r="H89" s="265"/>
      <c r="I89" s="266"/>
      <c r="J89" s="270"/>
      <c r="K89" s="267"/>
    </row>
    <row r="90" spans="2:18" x14ac:dyDescent="0.3">
      <c r="B90" s="224">
        <v>8599920</v>
      </c>
      <c r="C90" s="271">
        <v>2E-3</v>
      </c>
      <c r="D90" s="181">
        <f>G6</f>
        <v>0.124</v>
      </c>
      <c r="E90" s="257" t="s">
        <v>92</v>
      </c>
      <c r="F90" s="6">
        <f>C90+D90</f>
        <v>0.126</v>
      </c>
      <c r="G90" s="50">
        <f>G67</f>
        <v>1</v>
      </c>
      <c r="H90" s="251" t="s">
        <v>78</v>
      </c>
      <c r="I90" s="55">
        <f>B90*F90/365*G90</f>
        <v>2968.7395068493147</v>
      </c>
      <c r="J90" s="228">
        <f>B90+SUM(I90:I91)</f>
        <v>8605873.9720109589</v>
      </c>
      <c r="K90" s="226">
        <f>B90+SUM(I90:I92)</f>
        <v>8620847.2573808227</v>
      </c>
    </row>
    <row r="91" spans="2:18" x14ac:dyDescent="0.3">
      <c r="B91" s="224"/>
      <c r="C91" s="271"/>
      <c r="D91" s="48">
        <f>H6</f>
        <v>0.12470000000000001</v>
      </c>
      <c r="E91" s="258"/>
      <c r="F91" s="6">
        <f>C90+D91</f>
        <v>0.12670000000000001</v>
      </c>
      <c r="G91" s="50">
        <f>C85-C62</f>
        <v>1</v>
      </c>
      <c r="H91" s="253"/>
      <c r="I91" s="54">
        <f>B90*F91/365*G91</f>
        <v>2985.2325041095892</v>
      </c>
      <c r="J91" s="229"/>
      <c r="K91" s="244"/>
    </row>
    <row r="92" spans="2:18" x14ac:dyDescent="0.3">
      <c r="B92" s="224"/>
      <c r="C92" s="271"/>
      <c r="D92" s="39" t="s">
        <v>92</v>
      </c>
      <c r="E92" s="47">
        <v>0.12509999999999999</v>
      </c>
      <c r="F92" s="40">
        <f>C90+E92</f>
        <v>0.12709999999999999</v>
      </c>
      <c r="G92" s="50">
        <f>$D$5-C85</f>
        <v>5</v>
      </c>
      <c r="H92" s="53" t="s">
        <v>79</v>
      </c>
      <c r="I92" s="54">
        <f>B90*F92/365*G92</f>
        <v>14973.285369863013</v>
      </c>
      <c r="J92" s="7" t="s">
        <v>43</v>
      </c>
      <c r="K92" s="227"/>
    </row>
    <row r="93" spans="2:18" x14ac:dyDescent="0.3">
      <c r="B93" s="35"/>
      <c r="C93" s="36"/>
      <c r="D93" s="31"/>
      <c r="E93" s="37"/>
      <c r="F93" s="34"/>
      <c r="G93" s="24"/>
      <c r="H93" s="32"/>
      <c r="I93" s="33"/>
    </row>
    <row r="94" spans="2:18" x14ac:dyDescent="0.3">
      <c r="B94" s="34" t="s">
        <v>81</v>
      </c>
      <c r="C94" s="31"/>
      <c r="D94" s="31"/>
      <c r="E94" s="31"/>
      <c r="F94" s="24"/>
      <c r="G94" s="32"/>
      <c r="H94" s="33"/>
      <c r="I94" s="34"/>
      <c r="J94" s="34"/>
    </row>
    <row r="95" spans="2:18" x14ac:dyDescent="0.3">
      <c r="B95" s="34" t="s">
        <v>76</v>
      </c>
      <c r="C95" s="31"/>
      <c r="D95" s="31"/>
      <c r="E95" s="31"/>
      <c r="F95" s="24"/>
      <c r="G95" s="32"/>
      <c r="H95" s="33"/>
      <c r="I95" s="34"/>
      <c r="J95" s="34"/>
    </row>
    <row r="96" spans="2:18" x14ac:dyDescent="0.3">
      <c r="B96" s="34" t="s">
        <v>94</v>
      </c>
      <c r="C96" s="31"/>
      <c r="D96" s="31"/>
      <c r="E96" s="31"/>
      <c r="F96" s="24"/>
      <c r="G96" s="32"/>
      <c r="H96" s="33"/>
      <c r="I96" s="34"/>
      <c r="J96" s="34"/>
    </row>
    <row r="103" spans="2:18" x14ac:dyDescent="0.3">
      <c r="B103" s="76"/>
    </row>
    <row r="104" spans="2:18" ht="57.6" x14ac:dyDescent="0.3">
      <c r="B104" s="27" t="s">
        <v>19</v>
      </c>
      <c r="C104" s="27" t="s">
        <v>59</v>
      </c>
      <c r="D104" s="27" t="s">
        <v>22</v>
      </c>
      <c r="E104" s="27" t="s">
        <v>33</v>
      </c>
      <c r="F104" s="27" t="s">
        <v>51</v>
      </c>
      <c r="G104" s="27" t="s">
        <v>31</v>
      </c>
      <c r="H104" s="27" t="s">
        <v>45</v>
      </c>
      <c r="I104" s="27" t="s">
        <v>30</v>
      </c>
      <c r="J104" s="27" t="s">
        <v>50</v>
      </c>
      <c r="K104" s="27" t="s">
        <v>46</v>
      </c>
      <c r="L104" s="27" t="s">
        <v>60</v>
      </c>
      <c r="M104" s="27" t="s">
        <v>24</v>
      </c>
      <c r="N104" s="27" t="s">
        <v>32</v>
      </c>
      <c r="O104" s="27" t="s">
        <v>27</v>
      </c>
      <c r="P104" s="27" t="s">
        <v>35</v>
      </c>
      <c r="Q104" s="27" t="s">
        <v>43</v>
      </c>
      <c r="R104" s="27" t="s">
        <v>43</v>
      </c>
    </row>
    <row r="105" spans="2:18" x14ac:dyDescent="0.3">
      <c r="B105" s="27" t="s">
        <v>18</v>
      </c>
      <c r="C105" s="27" t="s">
        <v>55</v>
      </c>
      <c r="D105" s="27" t="s">
        <v>21</v>
      </c>
      <c r="E105" s="27" t="s">
        <v>20</v>
      </c>
      <c r="F105" s="27" t="s">
        <v>52</v>
      </c>
      <c r="G105" s="27" t="s">
        <v>38</v>
      </c>
      <c r="H105" s="27" t="s">
        <v>44</v>
      </c>
      <c r="I105" s="27" t="s">
        <v>49</v>
      </c>
      <c r="J105" s="27" t="s">
        <v>47</v>
      </c>
      <c r="K105" s="27" t="s">
        <v>48</v>
      </c>
      <c r="L105" s="27" t="s">
        <v>37</v>
      </c>
      <c r="M105" s="27" t="s">
        <v>25</v>
      </c>
      <c r="N105" s="28" t="s">
        <v>39</v>
      </c>
      <c r="O105" s="27" t="s">
        <v>40</v>
      </c>
      <c r="P105" s="27" t="s">
        <v>42</v>
      </c>
      <c r="Q105" s="27" t="s">
        <v>41</v>
      </c>
      <c r="R105" s="27" t="s">
        <v>29</v>
      </c>
    </row>
    <row r="106" spans="2:18" x14ac:dyDescent="0.3">
      <c r="B106" s="5"/>
      <c r="C106" s="7">
        <v>6</v>
      </c>
      <c r="D106" s="5">
        <v>4373719873</v>
      </c>
      <c r="E106" s="7">
        <v>2</v>
      </c>
      <c r="F106" s="7" t="s">
        <v>53</v>
      </c>
      <c r="G106" s="7" t="s">
        <v>36</v>
      </c>
      <c r="H106" s="5">
        <v>40000</v>
      </c>
      <c r="I106" s="5">
        <v>215.52699999999999</v>
      </c>
      <c r="J106" s="68">
        <v>8621080.5199999996</v>
      </c>
      <c r="K106" s="5">
        <v>0</v>
      </c>
      <c r="L106" s="29">
        <f>K90</f>
        <v>8620847.2573808227</v>
      </c>
      <c r="M106" s="5" t="s">
        <v>26</v>
      </c>
      <c r="N106" s="20">
        <f>H6</f>
        <v>0.12470000000000001</v>
      </c>
      <c r="O106" s="6">
        <v>2E-3</v>
      </c>
      <c r="P106" s="23">
        <v>45196</v>
      </c>
      <c r="Q106" s="46">
        <f>N106+O106</f>
        <v>0.12670000000000001</v>
      </c>
      <c r="R106" s="5" t="s">
        <v>28</v>
      </c>
    </row>
    <row r="107" spans="2:18" x14ac:dyDescent="0.3">
      <c r="B107" s="41" t="s">
        <v>80</v>
      </c>
      <c r="C107" s="42"/>
      <c r="D107" s="41"/>
      <c r="E107" s="42"/>
      <c r="F107" s="42"/>
      <c r="G107" s="42"/>
      <c r="H107" s="41"/>
      <c r="I107" s="41"/>
      <c r="J107" s="43"/>
      <c r="K107" s="41"/>
      <c r="L107" s="43"/>
      <c r="M107" s="41"/>
      <c r="N107" s="41"/>
      <c r="O107" s="41"/>
      <c r="P107" s="44"/>
      <c r="Q107" s="41"/>
      <c r="R107" s="41"/>
    </row>
    <row r="109" spans="2:18" s="12" customFormat="1" ht="18" x14ac:dyDescent="0.35">
      <c r="B109" s="13" t="s">
        <v>65</v>
      </c>
      <c r="C109" s="14">
        <v>45194</v>
      </c>
      <c r="D109" s="12" t="s">
        <v>82</v>
      </c>
    </row>
    <row r="110" spans="2:18" s="12" customFormat="1" x14ac:dyDescent="0.3">
      <c r="B110" s="12" t="s">
        <v>63</v>
      </c>
    </row>
    <row r="112" spans="2:18" x14ac:dyDescent="0.3">
      <c r="B112" s="257" t="s">
        <v>1</v>
      </c>
      <c r="C112" s="259" t="s">
        <v>61</v>
      </c>
      <c r="D112" s="260" t="s">
        <v>24</v>
      </c>
      <c r="E112" s="260"/>
      <c r="F112" s="261" t="s">
        <v>73</v>
      </c>
      <c r="G112" s="262" t="s">
        <v>77</v>
      </c>
      <c r="H112" s="263" t="s">
        <v>66</v>
      </c>
      <c r="I112" s="264"/>
      <c r="J112" s="264" t="s">
        <v>23</v>
      </c>
      <c r="K112" s="264" t="s">
        <v>64</v>
      </c>
    </row>
    <row r="113" spans="2:11" x14ac:dyDescent="0.3">
      <c r="B113" s="258"/>
      <c r="C113" s="259"/>
      <c r="D113" s="7" t="s">
        <v>74</v>
      </c>
      <c r="E113" s="7" t="s">
        <v>75</v>
      </c>
      <c r="F113" s="261"/>
      <c r="G113" s="262"/>
      <c r="H113" s="265"/>
      <c r="I113" s="266"/>
      <c r="J113" s="267"/>
      <c r="K113" s="267"/>
    </row>
    <row r="114" spans="2:11" x14ac:dyDescent="0.3">
      <c r="B114" s="224">
        <v>8599920</v>
      </c>
      <c r="C114" s="271">
        <v>2E-3</v>
      </c>
      <c r="D114" s="6">
        <f>G6</f>
        <v>0.124</v>
      </c>
      <c r="E114" s="7" t="s">
        <v>43</v>
      </c>
      <c r="F114" s="6">
        <f>$C$114+D114</f>
        <v>0.126</v>
      </c>
      <c r="G114" s="50">
        <f>G90</f>
        <v>1</v>
      </c>
      <c r="H114" s="251" t="s">
        <v>78</v>
      </c>
      <c r="I114" s="55">
        <f>$B$114*F114/365*G114</f>
        <v>2968.7395068493147</v>
      </c>
      <c r="J114" s="241">
        <f>B114+SUM(I114:I116)</f>
        <v>8614815.5326684937</v>
      </c>
      <c r="K114" s="226">
        <f>B114+SUM(I114:I117)</f>
        <v>8620734.1625424661</v>
      </c>
    </row>
    <row r="115" spans="2:11" x14ac:dyDescent="0.3">
      <c r="B115" s="224"/>
      <c r="C115" s="271"/>
      <c r="D115" s="6">
        <f>H6</f>
        <v>0.12470000000000001</v>
      </c>
      <c r="E115" s="7" t="s">
        <v>43</v>
      </c>
      <c r="F115" s="6">
        <f t="shared" ref="F115:F116" si="0">$C$114+D115</f>
        <v>0.12670000000000001</v>
      </c>
      <c r="G115" s="50">
        <f>G91</f>
        <v>1</v>
      </c>
      <c r="H115" s="252"/>
      <c r="I115" s="56">
        <f>$B$114*F115/365*G115</f>
        <v>2985.2325041095892</v>
      </c>
      <c r="J115" s="242"/>
      <c r="K115" s="244"/>
    </row>
    <row r="116" spans="2:11" x14ac:dyDescent="0.3">
      <c r="B116" s="224"/>
      <c r="C116" s="271"/>
      <c r="D116" s="49">
        <f>K6</f>
        <v>0.1245</v>
      </c>
      <c r="E116" s="7" t="s">
        <v>43</v>
      </c>
      <c r="F116" s="6">
        <f t="shared" si="0"/>
        <v>0.1265</v>
      </c>
      <c r="G116" s="50">
        <f>C109-C85</f>
        <v>3</v>
      </c>
      <c r="H116" s="253"/>
      <c r="I116" s="54">
        <f>B114*F116/365*G116</f>
        <v>8941.5606575342481</v>
      </c>
      <c r="J116" s="243"/>
      <c r="K116" s="244"/>
    </row>
    <row r="117" spans="2:11" x14ac:dyDescent="0.3">
      <c r="B117" s="224"/>
      <c r="C117" s="271"/>
      <c r="D117" s="7" t="s">
        <v>43</v>
      </c>
      <c r="E117" s="47">
        <v>0.1236</v>
      </c>
      <c r="F117" s="40">
        <f>C114+E117</f>
        <v>0.12559999999999999</v>
      </c>
      <c r="G117" s="8">
        <f>D5-C109</f>
        <v>2</v>
      </c>
      <c r="H117" s="53" t="s">
        <v>79</v>
      </c>
      <c r="I117" s="54">
        <f>B114*F117/365*G117</f>
        <v>5918.6298739726017</v>
      </c>
      <c r="J117" s="7" t="s">
        <v>43</v>
      </c>
      <c r="K117" s="227"/>
    </row>
    <row r="118" spans="2:11" x14ac:dyDescent="0.3">
      <c r="B118" s="35"/>
      <c r="C118" s="36"/>
      <c r="D118" s="31"/>
      <c r="E118" s="37"/>
      <c r="F118" s="34"/>
      <c r="G118" s="24"/>
      <c r="H118" s="32"/>
      <c r="I118" s="33"/>
    </row>
    <row r="119" spans="2:11" x14ac:dyDescent="0.3">
      <c r="B119" s="34" t="s">
        <v>81</v>
      </c>
      <c r="C119" s="31"/>
      <c r="D119" s="31"/>
      <c r="E119" s="31"/>
      <c r="F119" s="24"/>
      <c r="G119" s="32"/>
      <c r="H119" s="33"/>
      <c r="I119" s="34"/>
      <c r="J119" s="34"/>
    </row>
    <row r="120" spans="2:11" x14ac:dyDescent="0.3">
      <c r="B120" s="34" t="s">
        <v>76</v>
      </c>
      <c r="C120" s="31"/>
      <c r="D120" s="31"/>
      <c r="E120" s="31"/>
      <c r="F120" s="24"/>
      <c r="G120" s="32"/>
      <c r="H120" s="33"/>
      <c r="I120" s="34"/>
      <c r="J120" s="34"/>
    </row>
    <row r="121" spans="2:11" x14ac:dyDescent="0.3">
      <c r="B121" s="34" t="s">
        <v>94</v>
      </c>
      <c r="C121" s="31"/>
      <c r="D121" s="31"/>
      <c r="E121" s="31"/>
      <c r="F121" s="24"/>
      <c r="G121" s="32"/>
      <c r="H121" s="33"/>
      <c r="I121" s="34"/>
      <c r="J121" s="34"/>
    </row>
    <row r="130" spans="2:18" ht="57.6" x14ac:dyDescent="0.3">
      <c r="B130" s="27" t="s">
        <v>19</v>
      </c>
      <c r="C130" s="27" t="s">
        <v>59</v>
      </c>
      <c r="D130" s="27" t="s">
        <v>22</v>
      </c>
      <c r="E130" s="27" t="s">
        <v>33</v>
      </c>
      <c r="F130" s="27" t="s">
        <v>51</v>
      </c>
      <c r="G130" s="27" t="s">
        <v>31</v>
      </c>
      <c r="H130" s="27" t="s">
        <v>45</v>
      </c>
      <c r="I130" s="27" t="s">
        <v>30</v>
      </c>
      <c r="J130" s="27" t="s">
        <v>50</v>
      </c>
      <c r="K130" s="27" t="s">
        <v>46</v>
      </c>
      <c r="L130" s="27" t="s">
        <v>60</v>
      </c>
      <c r="M130" s="27" t="s">
        <v>24</v>
      </c>
      <c r="N130" s="27" t="s">
        <v>32</v>
      </c>
      <c r="O130" s="27" t="s">
        <v>27</v>
      </c>
      <c r="P130" s="27" t="s">
        <v>35</v>
      </c>
      <c r="Q130" s="27" t="s">
        <v>43</v>
      </c>
      <c r="R130" s="27" t="s">
        <v>43</v>
      </c>
    </row>
    <row r="131" spans="2:18" x14ac:dyDescent="0.3">
      <c r="B131" s="27" t="s">
        <v>18</v>
      </c>
      <c r="C131" s="27" t="s">
        <v>55</v>
      </c>
      <c r="D131" s="27" t="s">
        <v>21</v>
      </c>
      <c r="E131" s="27" t="s">
        <v>20</v>
      </c>
      <c r="F131" s="27" t="s">
        <v>52</v>
      </c>
      <c r="G131" s="27" t="s">
        <v>38</v>
      </c>
      <c r="H131" s="27" t="s">
        <v>44</v>
      </c>
      <c r="I131" s="27" t="s">
        <v>49</v>
      </c>
      <c r="J131" s="27" t="s">
        <v>47</v>
      </c>
      <c r="K131" s="27" t="s">
        <v>48</v>
      </c>
      <c r="L131" s="27" t="s">
        <v>37</v>
      </c>
      <c r="M131" s="27" t="s">
        <v>25</v>
      </c>
      <c r="N131" s="28" t="s">
        <v>39</v>
      </c>
      <c r="O131" s="27" t="s">
        <v>40</v>
      </c>
      <c r="P131" s="27" t="s">
        <v>42</v>
      </c>
      <c r="Q131" s="27" t="s">
        <v>41</v>
      </c>
      <c r="R131" s="27" t="s">
        <v>29</v>
      </c>
    </row>
    <row r="132" spans="2:18" x14ac:dyDescent="0.3">
      <c r="B132" s="5"/>
      <c r="C132" s="7">
        <v>6</v>
      </c>
      <c r="D132" s="5">
        <v>4373719873</v>
      </c>
      <c r="E132" s="7">
        <v>2</v>
      </c>
      <c r="F132" s="7" t="s">
        <v>53</v>
      </c>
      <c r="G132" s="7" t="s">
        <v>36</v>
      </c>
      <c r="H132" s="5">
        <v>40000</v>
      </c>
      <c r="I132" s="5">
        <v>215.52699999999999</v>
      </c>
      <c r="J132" s="68">
        <v>8621080.5199999996</v>
      </c>
      <c r="K132" s="5">
        <v>0</v>
      </c>
      <c r="L132" s="29">
        <f>K114</f>
        <v>8620734.1625424661</v>
      </c>
      <c r="M132" s="5" t="s">
        <v>26</v>
      </c>
      <c r="N132" s="20">
        <f>K6</f>
        <v>0.1245</v>
      </c>
      <c r="O132" s="6">
        <v>2E-3</v>
      </c>
      <c r="P132" s="23">
        <v>45196</v>
      </c>
      <c r="Q132" s="46">
        <f>N132+O132</f>
        <v>0.1265</v>
      </c>
      <c r="R132" s="5" t="s">
        <v>28</v>
      </c>
    </row>
    <row r="133" spans="2:18" x14ac:dyDescent="0.3">
      <c r="B133" s="41" t="s">
        <v>80</v>
      </c>
    </row>
    <row r="135" spans="2:18" s="12" customFormat="1" ht="18" collapsed="1" x14ac:dyDescent="0.35">
      <c r="B135" s="13" t="s">
        <v>15</v>
      </c>
      <c r="C135" s="14">
        <v>45195</v>
      </c>
    </row>
    <row r="136" spans="2:18" s="12" customFormat="1" x14ac:dyDescent="0.3">
      <c r="B136" s="12" t="s">
        <v>63</v>
      </c>
    </row>
    <row r="138" spans="2:18" x14ac:dyDescent="0.3">
      <c r="B138" s="257" t="s">
        <v>1</v>
      </c>
      <c r="C138" s="259" t="s">
        <v>61</v>
      </c>
      <c r="D138" s="260" t="s">
        <v>24</v>
      </c>
      <c r="E138" s="260"/>
      <c r="F138" s="261" t="s">
        <v>73</v>
      </c>
      <c r="G138" s="262" t="s">
        <v>77</v>
      </c>
      <c r="H138" s="263" t="s">
        <v>66</v>
      </c>
      <c r="I138" s="264"/>
      <c r="J138" s="264" t="s">
        <v>23</v>
      </c>
      <c r="K138" s="264" t="s">
        <v>64</v>
      </c>
    </row>
    <row r="139" spans="2:18" x14ac:dyDescent="0.3">
      <c r="B139" s="258"/>
      <c r="C139" s="259"/>
      <c r="D139" s="7" t="s">
        <v>74</v>
      </c>
      <c r="E139" s="7" t="s">
        <v>75</v>
      </c>
      <c r="F139" s="261"/>
      <c r="G139" s="262"/>
      <c r="H139" s="265"/>
      <c r="I139" s="266"/>
      <c r="J139" s="267"/>
      <c r="K139" s="267"/>
    </row>
    <row r="140" spans="2:18" x14ac:dyDescent="0.3">
      <c r="B140" s="224">
        <v>8599920</v>
      </c>
      <c r="C140" s="271">
        <v>2E-3</v>
      </c>
      <c r="D140" s="6">
        <f>G6</f>
        <v>0.124</v>
      </c>
      <c r="E140" s="7" t="s">
        <v>43</v>
      </c>
      <c r="F140" s="6">
        <f>$C$114+D140</f>
        <v>0.126</v>
      </c>
      <c r="G140" s="50">
        <f>G114</f>
        <v>1</v>
      </c>
      <c r="H140" s="251" t="s">
        <v>78</v>
      </c>
      <c r="I140" s="55">
        <f>$B$114*F140/365*G140</f>
        <v>2968.7395068493147</v>
      </c>
      <c r="J140" s="241">
        <f>B140+SUM(I140:I143)</f>
        <v>8617767.7791780829</v>
      </c>
      <c r="K140" s="226">
        <f>B140+SUM(I140:I144)</f>
        <v>8620741.230969863</v>
      </c>
    </row>
    <row r="141" spans="2:18" x14ac:dyDescent="0.3">
      <c r="B141" s="224"/>
      <c r="C141" s="271"/>
      <c r="D141" s="6">
        <f>H6</f>
        <v>0.12470000000000001</v>
      </c>
      <c r="E141" s="7" t="s">
        <v>43</v>
      </c>
      <c r="F141" s="6">
        <f t="shared" ref="F141:F143" si="1">$C$114+D141</f>
        <v>0.12670000000000001</v>
      </c>
      <c r="G141" s="50">
        <f>G115</f>
        <v>1</v>
      </c>
      <c r="H141" s="252"/>
      <c r="I141" s="56">
        <f>$B$114*F141/365*G141</f>
        <v>2985.2325041095892</v>
      </c>
      <c r="J141" s="242"/>
      <c r="K141" s="244"/>
    </row>
    <row r="142" spans="2:18" x14ac:dyDescent="0.3">
      <c r="B142" s="224"/>
      <c r="C142" s="271"/>
      <c r="D142" s="6">
        <f>I6</f>
        <v>0.1245</v>
      </c>
      <c r="E142" s="7" t="s">
        <v>43</v>
      </c>
      <c r="F142" s="6">
        <f t="shared" si="1"/>
        <v>0.1265</v>
      </c>
      <c r="G142" s="50">
        <f>G116</f>
        <v>3</v>
      </c>
      <c r="H142" s="252"/>
      <c r="I142" s="56">
        <f>$B$114*F142/365*G142</f>
        <v>8941.5606575342481</v>
      </c>
      <c r="J142" s="242"/>
      <c r="K142" s="244"/>
    </row>
    <row r="143" spans="2:18" x14ac:dyDescent="0.3">
      <c r="B143" s="224"/>
      <c r="C143" s="271"/>
      <c r="D143" s="49">
        <f>L6</f>
        <v>0.12330000000000001</v>
      </c>
      <c r="E143" s="7" t="s">
        <v>43</v>
      </c>
      <c r="F143" s="6">
        <f t="shared" si="1"/>
        <v>0.12529999999999999</v>
      </c>
      <c r="G143" s="50">
        <f>C135-C109</f>
        <v>1</v>
      </c>
      <c r="H143" s="253"/>
      <c r="I143" s="54">
        <f>B140*F143/365*G143</f>
        <v>2952.2465095890411</v>
      </c>
      <c r="J143" s="243"/>
      <c r="K143" s="244"/>
    </row>
    <row r="144" spans="2:18" x14ac:dyDescent="0.3">
      <c r="B144" s="224"/>
      <c r="C144" s="271"/>
      <c r="D144" s="7" t="s">
        <v>43</v>
      </c>
      <c r="E144" s="47">
        <v>0.1242</v>
      </c>
      <c r="F144" s="40">
        <f>C140+E144</f>
        <v>0.12620000000000001</v>
      </c>
      <c r="G144" s="8">
        <f>D5-C135</f>
        <v>1</v>
      </c>
      <c r="H144" s="53" t="s">
        <v>79</v>
      </c>
      <c r="I144" s="54">
        <f>B140*F144/365*G144</f>
        <v>2973.4517917808221</v>
      </c>
      <c r="J144" s="7" t="s">
        <v>43</v>
      </c>
      <c r="K144" s="227"/>
    </row>
    <row r="145" spans="2:18" x14ac:dyDescent="0.3">
      <c r="B145" s="35"/>
      <c r="C145" s="36"/>
      <c r="D145" s="31"/>
      <c r="E145" s="37"/>
      <c r="F145" s="34"/>
      <c r="G145" s="24"/>
      <c r="H145" s="32"/>
      <c r="I145" s="33"/>
    </row>
    <row r="146" spans="2:18" x14ac:dyDescent="0.3">
      <c r="B146" s="34" t="s">
        <v>81</v>
      </c>
      <c r="C146" s="31"/>
      <c r="D146" s="31"/>
      <c r="E146" s="31"/>
      <c r="F146" s="24"/>
      <c r="G146" s="32"/>
      <c r="H146" s="33"/>
      <c r="I146" s="34"/>
      <c r="J146" s="34"/>
    </row>
    <row r="147" spans="2:18" x14ac:dyDescent="0.3">
      <c r="B147" s="34" t="s">
        <v>76</v>
      </c>
      <c r="C147" s="31"/>
      <c r="D147" s="31"/>
      <c r="E147" s="31"/>
      <c r="F147" s="24"/>
      <c r="G147" s="32"/>
      <c r="H147" s="33"/>
      <c r="I147" s="34"/>
      <c r="J147" s="34"/>
    </row>
    <row r="148" spans="2:18" x14ac:dyDescent="0.3">
      <c r="B148" s="34" t="s">
        <v>94</v>
      </c>
      <c r="C148" s="31"/>
      <c r="D148" s="31"/>
      <c r="E148" s="31"/>
      <c r="F148" s="24"/>
      <c r="G148" s="32"/>
      <c r="H148" s="33"/>
      <c r="I148" s="34"/>
      <c r="J148" s="34"/>
    </row>
    <row r="156" spans="2:18" ht="57.6" x14ac:dyDescent="0.3">
      <c r="B156" s="27" t="s">
        <v>19</v>
      </c>
      <c r="C156" s="27" t="s">
        <v>59</v>
      </c>
      <c r="D156" s="27" t="s">
        <v>22</v>
      </c>
      <c r="E156" s="27" t="s">
        <v>33</v>
      </c>
      <c r="F156" s="27" t="s">
        <v>51</v>
      </c>
      <c r="G156" s="27" t="s">
        <v>31</v>
      </c>
      <c r="H156" s="27" t="s">
        <v>45</v>
      </c>
      <c r="I156" s="27" t="s">
        <v>30</v>
      </c>
      <c r="J156" s="27" t="s">
        <v>50</v>
      </c>
      <c r="K156" s="27" t="s">
        <v>46</v>
      </c>
      <c r="L156" s="27" t="s">
        <v>60</v>
      </c>
      <c r="M156" s="27" t="s">
        <v>24</v>
      </c>
      <c r="N156" s="27" t="s">
        <v>32</v>
      </c>
      <c r="O156" s="27" t="s">
        <v>27</v>
      </c>
      <c r="P156" s="27" t="s">
        <v>35</v>
      </c>
      <c r="Q156" s="27" t="s">
        <v>43</v>
      </c>
      <c r="R156" s="27" t="s">
        <v>43</v>
      </c>
    </row>
    <row r="157" spans="2:18" x14ac:dyDescent="0.3">
      <c r="B157" s="27" t="s">
        <v>18</v>
      </c>
      <c r="C157" s="27" t="s">
        <v>55</v>
      </c>
      <c r="D157" s="27" t="s">
        <v>21</v>
      </c>
      <c r="E157" s="27" t="s">
        <v>20</v>
      </c>
      <c r="F157" s="27" t="s">
        <v>52</v>
      </c>
      <c r="G157" s="27" t="s">
        <v>38</v>
      </c>
      <c r="H157" s="27" t="s">
        <v>44</v>
      </c>
      <c r="I157" s="27" t="s">
        <v>49</v>
      </c>
      <c r="J157" s="27" t="s">
        <v>47</v>
      </c>
      <c r="K157" s="27" t="s">
        <v>48</v>
      </c>
      <c r="L157" s="27" t="s">
        <v>37</v>
      </c>
      <c r="M157" s="27" t="s">
        <v>25</v>
      </c>
      <c r="N157" s="28" t="s">
        <v>39</v>
      </c>
      <c r="O157" s="27" t="s">
        <v>40</v>
      </c>
      <c r="P157" s="27" t="s">
        <v>42</v>
      </c>
      <c r="Q157" s="27" t="s">
        <v>41</v>
      </c>
      <c r="R157" s="27" t="s">
        <v>29</v>
      </c>
    </row>
    <row r="158" spans="2:18" x14ac:dyDescent="0.3">
      <c r="B158" s="5"/>
      <c r="C158" s="7">
        <v>6</v>
      </c>
      <c r="D158" s="5">
        <v>4373719873</v>
      </c>
      <c r="E158" s="7">
        <v>2</v>
      </c>
      <c r="F158" s="7" t="s">
        <v>53</v>
      </c>
      <c r="G158" s="7" t="s">
        <v>36</v>
      </c>
      <c r="H158" s="5">
        <v>40000</v>
      </c>
      <c r="I158" s="75">
        <f>J158/H158</f>
        <v>215.51853077424659</v>
      </c>
      <c r="J158" s="68">
        <f>L158-K158</f>
        <v>8620741.230969863</v>
      </c>
      <c r="K158" s="5">
        <v>0</v>
      </c>
      <c r="L158" s="29">
        <f>K140</f>
        <v>8620741.230969863</v>
      </c>
      <c r="M158" s="5" t="s">
        <v>26</v>
      </c>
      <c r="N158" s="20">
        <f>L6</f>
        <v>0.12330000000000001</v>
      </c>
      <c r="O158" s="6">
        <v>2E-3</v>
      </c>
      <c r="P158" s="23">
        <v>45196</v>
      </c>
      <c r="Q158" s="46">
        <f>N158+O158</f>
        <v>0.12529999999999999</v>
      </c>
      <c r="R158" s="5" t="s">
        <v>28</v>
      </c>
    </row>
    <row r="159" spans="2:18" x14ac:dyDescent="0.3">
      <c r="B159" s="41" t="s">
        <v>80</v>
      </c>
    </row>
    <row r="161" spans="2:11" s="12" customFormat="1" ht="18" collapsed="1" x14ac:dyDescent="0.35">
      <c r="B161" s="13" t="s">
        <v>83</v>
      </c>
      <c r="C161" s="14">
        <v>45196</v>
      </c>
    </row>
    <row r="162" spans="2:11" s="12" customFormat="1" x14ac:dyDescent="0.3">
      <c r="B162" s="12" t="s">
        <v>17</v>
      </c>
    </row>
    <row r="164" spans="2:11" x14ac:dyDescent="0.3">
      <c r="B164" s="257" t="s">
        <v>1</v>
      </c>
      <c r="C164" s="259" t="s">
        <v>61</v>
      </c>
      <c r="D164" s="260" t="s">
        <v>24</v>
      </c>
      <c r="E164" s="260"/>
      <c r="F164" s="261" t="s">
        <v>73</v>
      </c>
      <c r="G164" s="262" t="s">
        <v>77</v>
      </c>
      <c r="H164" s="263" t="s">
        <v>66</v>
      </c>
      <c r="I164" s="264"/>
      <c r="J164" s="264" t="s">
        <v>23</v>
      </c>
      <c r="K164" s="269" t="s">
        <v>64</v>
      </c>
    </row>
    <row r="165" spans="2:11" ht="14.4" customHeight="1" x14ac:dyDescent="0.3">
      <c r="B165" s="258"/>
      <c r="C165" s="259"/>
      <c r="D165" s="7" t="s">
        <v>74</v>
      </c>
      <c r="E165" s="7" t="s">
        <v>75</v>
      </c>
      <c r="F165" s="261"/>
      <c r="G165" s="262"/>
      <c r="H165" s="265"/>
      <c r="I165" s="266"/>
      <c r="J165" s="267"/>
      <c r="K165" s="270"/>
    </row>
    <row r="166" spans="2:11" x14ac:dyDescent="0.3">
      <c r="B166" s="224">
        <v>8599920</v>
      </c>
      <c r="C166" s="271">
        <v>2E-3</v>
      </c>
      <c r="D166" s="6">
        <f>G6</f>
        <v>0.124</v>
      </c>
      <c r="E166" s="5"/>
      <c r="F166" s="6">
        <f>$C$114+D166</f>
        <v>0.126</v>
      </c>
      <c r="G166" s="50">
        <f>G140</f>
        <v>1</v>
      </c>
      <c r="H166" s="251" t="s">
        <v>78</v>
      </c>
      <c r="I166" s="55">
        <f>$B$114*F166/365*G166</f>
        <v>2968.7395068493147</v>
      </c>
      <c r="J166" s="228">
        <f>B166+SUM(I166:I170)</f>
        <v>8620741.230969863</v>
      </c>
      <c r="K166" s="254">
        <f>B166+SUM(I166:I170)</f>
        <v>8620741.230969863</v>
      </c>
    </row>
    <row r="167" spans="2:11" x14ac:dyDescent="0.3">
      <c r="B167" s="224"/>
      <c r="C167" s="271"/>
      <c r="D167" s="6">
        <f>H6</f>
        <v>0.12470000000000001</v>
      </c>
      <c r="E167" s="5"/>
      <c r="F167" s="6">
        <f t="shared" ref="F167:F170" si="2">$C$114+D167</f>
        <v>0.12670000000000001</v>
      </c>
      <c r="G167" s="50">
        <f t="shared" ref="G167:G170" si="3">G141</f>
        <v>1</v>
      </c>
      <c r="H167" s="252"/>
      <c r="I167" s="56">
        <f>$B$114*F167/365*G167</f>
        <v>2985.2325041095892</v>
      </c>
      <c r="J167" s="268"/>
      <c r="K167" s="255"/>
    </row>
    <row r="168" spans="2:11" x14ac:dyDescent="0.3">
      <c r="B168" s="224"/>
      <c r="C168" s="271"/>
      <c r="D168" s="6">
        <f>I6</f>
        <v>0.1245</v>
      </c>
      <c r="E168" s="5"/>
      <c r="F168" s="6">
        <f t="shared" si="2"/>
        <v>0.1265</v>
      </c>
      <c r="G168" s="50">
        <f t="shared" si="3"/>
        <v>3</v>
      </c>
      <c r="H168" s="252"/>
      <c r="I168" s="56">
        <f>$B$114*F168/365*G168</f>
        <v>8941.5606575342481</v>
      </c>
      <c r="J168" s="268"/>
      <c r="K168" s="255"/>
    </row>
    <row r="169" spans="2:11" x14ac:dyDescent="0.3">
      <c r="B169" s="224"/>
      <c r="C169" s="271"/>
      <c r="D169" s="6">
        <f>L6</f>
        <v>0.12330000000000001</v>
      </c>
      <c r="E169" s="5"/>
      <c r="F169" s="6">
        <f t="shared" si="2"/>
        <v>0.12529999999999999</v>
      </c>
      <c r="G169" s="50">
        <f t="shared" si="3"/>
        <v>1</v>
      </c>
      <c r="H169" s="252"/>
      <c r="I169" s="56">
        <f>$B$114*F169/365*G169</f>
        <v>2952.2465095890411</v>
      </c>
      <c r="J169" s="268"/>
      <c r="K169" s="255"/>
    </row>
    <row r="170" spans="2:11" x14ac:dyDescent="0.3">
      <c r="B170" s="224"/>
      <c r="C170" s="271"/>
      <c r="D170" s="49">
        <f>M6</f>
        <v>0.1242</v>
      </c>
      <c r="E170" s="5"/>
      <c r="F170" s="6">
        <f t="shared" si="2"/>
        <v>0.12620000000000001</v>
      </c>
      <c r="G170" s="50">
        <f t="shared" si="3"/>
        <v>1</v>
      </c>
      <c r="H170" s="253"/>
      <c r="I170" s="54">
        <f>B166*F170/365*G170</f>
        <v>2973.4517917808221</v>
      </c>
      <c r="J170" s="229"/>
      <c r="K170" s="256"/>
    </row>
    <row r="178" spans="2:18" ht="57.6" x14ac:dyDescent="0.3">
      <c r="B178" s="27" t="s">
        <v>19</v>
      </c>
      <c r="C178" s="27" t="s">
        <v>59</v>
      </c>
      <c r="D178" s="27" t="s">
        <v>22</v>
      </c>
      <c r="E178" s="27" t="s">
        <v>33</v>
      </c>
      <c r="F178" s="27" t="s">
        <v>51</v>
      </c>
      <c r="G178" s="27" t="s">
        <v>31</v>
      </c>
      <c r="H178" s="27" t="s">
        <v>45</v>
      </c>
      <c r="I178" s="27" t="s">
        <v>30</v>
      </c>
      <c r="J178" s="27" t="s">
        <v>50</v>
      </c>
      <c r="K178" s="27" t="s">
        <v>46</v>
      </c>
      <c r="L178" s="27" t="s">
        <v>60</v>
      </c>
      <c r="M178" s="27" t="s">
        <v>24</v>
      </c>
      <c r="N178" s="27" t="s">
        <v>32</v>
      </c>
      <c r="O178" s="27" t="s">
        <v>27</v>
      </c>
      <c r="P178" s="27" t="s">
        <v>35</v>
      </c>
      <c r="Q178" s="27" t="s">
        <v>43</v>
      </c>
      <c r="R178" s="27" t="s">
        <v>43</v>
      </c>
    </row>
    <row r="179" spans="2:18" x14ac:dyDescent="0.3">
      <c r="B179" s="27" t="s">
        <v>18</v>
      </c>
      <c r="C179" s="27" t="s">
        <v>55</v>
      </c>
      <c r="D179" s="27" t="s">
        <v>21</v>
      </c>
      <c r="E179" s="27" t="s">
        <v>20</v>
      </c>
      <c r="F179" s="27" t="s">
        <v>52</v>
      </c>
      <c r="G179" s="27" t="s">
        <v>38</v>
      </c>
      <c r="H179" s="27" t="s">
        <v>44</v>
      </c>
      <c r="I179" s="27" t="s">
        <v>49</v>
      </c>
      <c r="J179" s="27" t="s">
        <v>47</v>
      </c>
      <c r="K179" s="27" t="s">
        <v>48</v>
      </c>
      <c r="L179" s="27" t="s">
        <v>37</v>
      </c>
      <c r="M179" s="27" t="s">
        <v>25</v>
      </c>
      <c r="N179" s="28" t="s">
        <v>39</v>
      </c>
      <c r="O179" s="27" t="s">
        <v>40</v>
      </c>
      <c r="P179" s="27" t="s">
        <v>42</v>
      </c>
      <c r="Q179" s="27" t="s">
        <v>41</v>
      </c>
      <c r="R179" s="27" t="s">
        <v>29</v>
      </c>
    </row>
    <row r="180" spans="2:18" x14ac:dyDescent="0.3">
      <c r="B180" s="5"/>
      <c r="C180" s="7">
        <v>1</v>
      </c>
      <c r="D180" s="5">
        <v>4373719873</v>
      </c>
      <c r="E180" s="7">
        <v>2</v>
      </c>
      <c r="F180" s="7" t="s">
        <v>53</v>
      </c>
      <c r="G180" s="7" t="s">
        <v>36</v>
      </c>
      <c r="H180" s="5">
        <v>40000</v>
      </c>
      <c r="I180" s="5">
        <v>215.52699999999999</v>
      </c>
      <c r="J180" s="29">
        <v>8620741.2300000004</v>
      </c>
      <c r="K180" s="5">
        <v>0</v>
      </c>
      <c r="L180" s="22">
        <v>8621080.5199999996</v>
      </c>
      <c r="M180" s="5" t="s">
        <v>26</v>
      </c>
      <c r="N180" s="20">
        <f>M6</f>
        <v>0.1242</v>
      </c>
      <c r="O180" s="6">
        <v>2E-3</v>
      </c>
      <c r="P180" s="23">
        <v>45196</v>
      </c>
      <c r="Q180" s="46">
        <f>N180+O180</f>
        <v>0.12620000000000001</v>
      </c>
      <c r="R180" s="5" t="s">
        <v>28</v>
      </c>
    </row>
    <row r="181" spans="2:18" s="15" customFormat="1" x14ac:dyDescent="0.3">
      <c r="B181" s="41" t="s">
        <v>103</v>
      </c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</sheetData>
  <mergeCells count="76">
    <mergeCell ref="B65:B66"/>
    <mergeCell ref="C65:C66"/>
    <mergeCell ref="D65:E65"/>
    <mergeCell ref="F65:F66"/>
    <mergeCell ref="F7:M7"/>
    <mergeCell ref="J13:J14"/>
    <mergeCell ref="K13:K14"/>
    <mergeCell ref="B15:B16"/>
    <mergeCell ref="C15:C16"/>
    <mergeCell ref="K15:K16"/>
    <mergeCell ref="B13:B14"/>
    <mergeCell ref="C13:C14"/>
    <mergeCell ref="D13:E13"/>
    <mergeCell ref="F13:F14"/>
    <mergeCell ref="G13:G14"/>
    <mergeCell ref="H13:I14"/>
    <mergeCell ref="B90:B92"/>
    <mergeCell ref="C90:C92"/>
    <mergeCell ref="K90:K92"/>
    <mergeCell ref="J65:J66"/>
    <mergeCell ref="B88:B89"/>
    <mergeCell ref="C88:C89"/>
    <mergeCell ref="D88:E88"/>
    <mergeCell ref="F88:F89"/>
    <mergeCell ref="G88:G89"/>
    <mergeCell ref="H88:I89"/>
    <mergeCell ref="B67:B68"/>
    <mergeCell ref="C67:C68"/>
    <mergeCell ref="G65:G66"/>
    <mergeCell ref="K65:K66"/>
    <mergeCell ref="K67:K68"/>
    <mergeCell ref="H65:I66"/>
    <mergeCell ref="H90:H91"/>
    <mergeCell ref="E90:E91"/>
    <mergeCell ref="J88:J89"/>
    <mergeCell ref="J90:J91"/>
    <mergeCell ref="K88:K89"/>
    <mergeCell ref="J112:J113"/>
    <mergeCell ref="J114:J116"/>
    <mergeCell ref="K112:K113"/>
    <mergeCell ref="B114:B117"/>
    <mergeCell ref="C114:C117"/>
    <mergeCell ref="H114:H116"/>
    <mergeCell ref="K114:K117"/>
    <mergeCell ref="B112:B113"/>
    <mergeCell ref="C112:C113"/>
    <mergeCell ref="D112:E112"/>
    <mergeCell ref="F112:F113"/>
    <mergeCell ref="G112:G113"/>
    <mergeCell ref="H112:I113"/>
    <mergeCell ref="J138:J139"/>
    <mergeCell ref="J140:J143"/>
    <mergeCell ref="K138:K139"/>
    <mergeCell ref="B140:B144"/>
    <mergeCell ref="C140:C144"/>
    <mergeCell ref="H140:H143"/>
    <mergeCell ref="K140:K144"/>
    <mergeCell ref="B138:B139"/>
    <mergeCell ref="C138:C139"/>
    <mergeCell ref="D138:E138"/>
    <mergeCell ref="F138:F139"/>
    <mergeCell ref="G138:G139"/>
    <mergeCell ref="H138:I139"/>
    <mergeCell ref="H166:H170"/>
    <mergeCell ref="K166:K170"/>
    <mergeCell ref="B164:B165"/>
    <mergeCell ref="C164:C165"/>
    <mergeCell ref="D164:E164"/>
    <mergeCell ref="F164:F165"/>
    <mergeCell ref="G164:G165"/>
    <mergeCell ref="H164:I165"/>
    <mergeCell ref="J164:J165"/>
    <mergeCell ref="J166:J170"/>
    <mergeCell ref="K164:K165"/>
    <mergeCell ref="B166:B170"/>
    <mergeCell ref="C166:C170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5DF1-7829-4A28-A8CC-C25680B74392}">
  <dimension ref="A1:N41"/>
  <sheetViews>
    <sheetView zoomScale="80" zoomScaleNormal="80" workbookViewId="0">
      <pane ySplit="7" topLeftCell="A8" activePane="bottomLeft" state="frozen"/>
      <selection pane="bottomLeft" activeCell="R1" sqref="R1"/>
    </sheetView>
  </sheetViews>
  <sheetFormatPr defaultRowHeight="14.4" x14ac:dyDescent="0.3"/>
  <cols>
    <col min="1" max="11" width="14.6640625" customWidth="1"/>
    <col min="12" max="12" width="14.6640625" bestFit="1" customWidth="1"/>
    <col min="18" max="18" width="13.109375" customWidth="1"/>
  </cols>
  <sheetData>
    <row r="1" spans="1:14" s="87" customFormat="1" ht="18" x14ac:dyDescent="0.35">
      <c r="A1" s="11" t="s">
        <v>118</v>
      </c>
      <c r="M1" s="87" t="s">
        <v>105</v>
      </c>
    </row>
    <row r="2" spans="1:14" s="87" customFormat="1" x14ac:dyDescent="0.3">
      <c r="A2" s="4" t="s">
        <v>62</v>
      </c>
      <c r="F2" s="58"/>
      <c r="G2" s="58"/>
      <c r="I2" s="58"/>
      <c r="J2" s="58"/>
      <c r="K2" s="58"/>
      <c r="L2" s="58"/>
    </row>
    <row r="3" spans="1:14" s="87" customFormat="1" x14ac:dyDescent="0.3">
      <c r="A3" s="4" t="s">
        <v>24</v>
      </c>
      <c r="B3" s="87" t="s">
        <v>91</v>
      </c>
      <c r="F3"/>
      <c r="G3"/>
      <c r="H3"/>
      <c r="I3"/>
      <c r="J3"/>
      <c r="K3" s="58"/>
      <c r="L3" s="58"/>
    </row>
    <row r="4" spans="1:14" s="87" customFormat="1" x14ac:dyDescent="0.3">
      <c r="A4" s="4" t="s">
        <v>67</v>
      </c>
      <c r="C4" s="88">
        <v>45197</v>
      </c>
      <c r="D4" s="89">
        <v>45198</v>
      </c>
      <c r="F4"/>
      <c r="G4"/>
      <c r="H4"/>
      <c r="I4"/>
      <c r="J4"/>
    </row>
    <row r="5" spans="1:14" s="87" customFormat="1" x14ac:dyDescent="0.3">
      <c r="A5" s="4" t="s">
        <v>68</v>
      </c>
      <c r="C5" s="88">
        <v>45205</v>
      </c>
      <c r="D5" s="88"/>
      <c r="F5"/>
      <c r="G5"/>
      <c r="H5"/>
      <c r="I5"/>
      <c r="J5"/>
    </row>
    <row r="6" spans="1:14" s="87" customFormat="1" x14ac:dyDescent="0.3">
      <c r="A6" s="4" t="s">
        <v>70</v>
      </c>
      <c r="C6" s="87">
        <v>7</v>
      </c>
      <c r="D6" s="92"/>
      <c r="F6"/>
      <c r="G6"/>
      <c r="H6"/>
      <c r="I6"/>
      <c r="J6"/>
    </row>
    <row r="7" spans="1:14" s="87" customFormat="1" ht="34.5" customHeight="1" x14ac:dyDescent="0.3">
      <c r="A7" s="69" t="s">
        <v>85</v>
      </c>
      <c r="B7" s="94"/>
      <c r="C7" s="95">
        <v>2526470</v>
      </c>
      <c r="D7" s="92"/>
      <c r="E7" s="164"/>
      <c r="F7" s="164"/>
      <c r="G7" s="164"/>
      <c r="H7" s="164"/>
      <c r="I7" s="164"/>
      <c r="J7" s="164"/>
      <c r="K7" s="164"/>
      <c r="L7" s="164"/>
      <c r="M7" s="158"/>
      <c r="N7" s="158"/>
    </row>
    <row r="8" spans="1:14" s="87" customFormat="1" ht="34.5" customHeight="1" x14ac:dyDescent="0.3">
      <c r="A8" s="69"/>
      <c r="B8" s="94"/>
      <c r="C8" s="95"/>
      <c r="D8" s="92"/>
      <c r="E8" s="158"/>
      <c r="F8" s="158"/>
      <c r="G8" s="158"/>
      <c r="H8" s="158"/>
      <c r="I8" s="158"/>
      <c r="J8" s="158"/>
      <c r="K8" s="158"/>
      <c r="L8" s="158"/>
      <c r="M8" s="158"/>
      <c r="N8" s="158"/>
    </row>
    <row r="9" spans="1:14" ht="18" x14ac:dyDescent="0.35">
      <c r="A9" s="163" t="s">
        <v>119</v>
      </c>
    </row>
    <row r="12" spans="1:14" s="87" customFormat="1" x14ac:dyDescent="0.3">
      <c r="A12" s="4" t="s">
        <v>95</v>
      </c>
      <c r="B12" s="97"/>
      <c r="C12" s="97"/>
      <c r="D12" s="97"/>
      <c r="E12" s="98"/>
      <c r="F12" s="99"/>
      <c r="G12" s="33"/>
      <c r="H12" s="100"/>
      <c r="I12" s="100"/>
    </row>
    <row r="13" spans="1:14" s="87" customFormat="1" x14ac:dyDescent="0.3">
      <c r="A13" s="273" t="s">
        <v>1</v>
      </c>
      <c r="B13" s="232" t="s">
        <v>61</v>
      </c>
      <c r="C13" s="221" t="s">
        <v>24</v>
      </c>
      <c r="D13" s="221"/>
      <c r="E13" s="233" t="s">
        <v>73</v>
      </c>
      <c r="F13" s="234" t="s">
        <v>77</v>
      </c>
      <c r="G13" s="235" t="s">
        <v>66</v>
      </c>
      <c r="H13" s="222"/>
      <c r="I13" s="222" t="s">
        <v>64</v>
      </c>
    </row>
    <row r="14" spans="1:14" s="87" customFormat="1" x14ac:dyDescent="0.3">
      <c r="A14" s="274"/>
      <c r="B14" s="232"/>
      <c r="C14" s="90" t="s">
        <v>74</v>
      </c>
      <c r="D14" s="67" t="s">
        <v>75</v>
      </c>
      <c r="E14" s="233"/>
      <c r="F14" s="234"/>
      <c r="G14" s="236"/>
      <c r="H14" s="223"/>
      <c r="I14" s="223"/>
    </row>
    <row r="15" spans="1:14" s="87" customFormat="1" x14ac:dyDescent="0.3">
      <c r="A15" s="182">
        <f>C7</f>
        <v>2526470</v>
      </c>
      <c r="B15" s="183">
        <v>2E-3</v>
      </c>
      <c r="C15" s="49"/>
      <c r="D15" s="142">
        <v>0.12659999999999999</v>
      </c>
      <c r="E15" s="101">
        <f>B15+D15</f>
        <v>0.12859999999999999</v>
      </c>
      <c r="F15" s="102">
        <v>7</v>
      </c>
      <c r="G15" s="51" t="s">
        <v>78</v>
      </c>
      <c r="H15" s="103">
        <f>A15*E15/365*F15</f>
        <v>6231.0364219178082</v>
      </c>
      <c r="I15" s="200">
        <f>A15+H15</f>
        <v>2532701.0364219178</v>
      </c>
    </row>
    <row r="16" spans="1:14" s="87" customFormat="1" x14ac:dyDescent="0.3">
      <c r="A16" s="81"/>
      <c r="B16" s="106"/>
      <c r="C16" s="107"/>
      <c r="D16" s="108"/>
      <c r="E16" s="98"/>
      <c r="F16" s="109"/>
      <c r="G16" s="82"/>
      <c r="H16" s="110"/>
      <c r="I16" s="107"/>
    </row>
    <row r="41" spans="1:1" x14ac:dyDescent="0.3">
      <c r="A41" s="161"/>
    </row>
  </sheetData>
  <mergeCells count="7">
    <mergeCell ref="G13:H14"/>
    <mergeCell ref="I13:I14"/>
    <mergeCell ref="A13:A14"/>
    <mergeCell ref="B13:B14"/>
    <mergeCell ref="C13:D13"/>
    <mergeCell ref="E13:E14"/>
    <mergeCell ref="F13:F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44683-E675-4ACF-AA8E-FA34C2FDB37C}">
  <dimension ref="A1:N39"/>
  <sheetViews>
    <sheetView zoomScale="80" zoomScaleNormal="80" workbookViewId="0">
      <pane ySplit="7" topLeftCell="A8" activePane="bottomLeft" state="frozen"/>
      <selection pane="bottomLeft" activeCell="K14" sqref="K14"/>
    </sheetView>
  </sheetViews>
  <sheetFormatPr defaultRowHeight="14.4" x14ac:dyDescent="0.3"/>
  <cols>
    <col min="1" max="1" width="16.33203125" customWidth="1"/>
    <col min="2" max="3" width="14" customWidth="1"/>
    <col min="4" max="4" width="16.5546875" customWidth="1"/>
    <col min="5" max="5" width="16.6640625" customWidth="1"/>
    <col min="6" max="8" width="14.109375" customWidth="1"/>
    <col min="9" max="9" width="16.5546875" customWidth="1"/>
    <col min="12" max="12" width="14.88671875" bestFit="1" customWidth="1"/>
  </cols>
  <sheetData>
    <row r="1" spans="1:14" s="87" customFormat="1" ht="18" x14ac:dyDescent="0.35">
      <c r="A1" s="11" t="s">
        <v>118</v>
      </c>
      <c r="M1" s="87" t="s">
        <v>105</v>
      </c>
    </row>
    <row r="2" spans="1:14" s="87" customFormat="1" x14ac:dyDescent="0.3">
      <c r="A2" s="4" t="s">
        <v>62</v>
      </c>
      <c r="F2" s="58"/>
      <c r="G2" s="58"/>
      <c r="I2" s="58"/>
      <c r="J2" s="58"/>
      <c r="K2" s="58"/>
      <c r="L2" s="58"/>
    </row>
    <row r="3" spans="1:14" s="87" customFormat="1" x14ac:dyDescent="0.3">
      <c r="A3" s="4" t="s">
        <v>24</v>
      </c>
      <c r="B3" s="87" t="s">
        <v>91</v>
      </c>
      <c r="F3"/>
      <c r="G3"/>
      <c r="H3"/>
      <c r="I3"/>
      <c r="J3"/>
      <c r="K3" s="58"/>
      <c r="L3" s="58"/>
    </row>
    <row r="4" spans="1:14" s="87" customFormat="1" x14ac:dyDescent="0.3">
      <c r="A4" s="4" t="s">
        <v>67</v>
      </c>
      <c r="C4" s="88">
        <v>45197</v>
      </c>
      <c r="D4" s="89">
        <v>45198</v>
      </c>
      <c r="F4"/>
      <c r="G4"/>
      <c r="H4"/>
      <c r="I4"/>
      <c r="J4"/>
    </row>
    <row r="5" spans="1:14" s="87" customFormat="1" x14ac:dyDescent="0.3">
      <c r="A5" s="4" t="s">
        <v>68</v>
      </c>
      <c r="C5" s="88">
        <v>45205</v>
      </c>
      <c r="D5" s="88"/>
      <c r="F5"/>
      <c r="G5"/>
      <c r="H5"/>
      <c r="I5"/>
      <c r="J5"/>
    </row>
    <row r="6" spans="1:14" s="87" customFormat="1" x14ac:dyDescent="0.3">
      <c r="A6" s="4" t="s">
        <v>70</v>
      </c>
      <c r="C6" s="87">
        <v>7</v>
      </c>
      <c r="D6" s="92"/>
      <c r="F6"/>
      <c r="G6"/>
      <c r="H6"/>
      <c r="I6"/>
      <c r="J6"/>
    </row>
    <row r="7" spans="1:14" s="87" customFormat="1" ht="34.5" customHeight="1" x14ac:dyDescent="0.3">
      <c r="A7" s="69" t="s">
        <v>85</v>
      </c>
      <c r="B7" s="94"/>
      <c r="C7" s="95">
        <v>2526470</v>
      </c>
      <c r="D7" s="92"/>
      <c r="E7" s="164"/>
      <c r="F7" s="164"/>
      <c r="G7" s="164"/>
      <c r="H7" s="164"/>
      <c r="I7" s="164"/>
      <c r="J7" s="164"/>
      <c r="K7" s="164"/>
      <c r="L7" s="164"/>
      <c r="M7" s="158"/>
      <c r="N7" s="158"/>
    </row>
    <row r="10" spans="1:14" ht="18" x14ac:dyDescent="0.35">
      <c r="A10" s="163" t="s">
        <v>119</v>
      </c>
    </row>
    <row r="12" spans="1:14" s="87" customFormat="1" x14ac:dyDescent="0.3">
      <c r="A12" s="4" t="s">
        <v>95</v>
      </c>
      <c r="B12" s="97"/>
      <c r="C12" s="97"/>
      <c r="D12" s="97"/>
      <c r="E12" s="98"/>
      <c r="F12" s="99"/>
      <c r="G12" s="33"/>
      <c r="H12" s="100"/>
      <c r="I12" s="100"/>
    </row>
    <row r="13" spans="1:14" s="87" customFormat="1" x14ac:dyDescent="0.3">
      <c r="A13" s="230" t="s">
        <v>1</v>
      </c>
      <c r="B13" s="232" t="s">
        <v>61</v>
      </c>
      <c r="C13" s="221" t="s">
        <v>24</v>
      </c>
      <c r="D13" s="221"/>
      <c r="E13" s="233" t="s">
        <v>73</v>
      </c>
      <c r="F13" s="234" t="s">
        <v>77</v>
      </c>
      <c r="G13" s="235" t="s">
        <v>66</v>
      </c>
      <c r="H13" s="222"/>
      <c r="I13" s="222" t="s">
        <v>64</v>
      </c>
    </row>
    <row r="14" spans="1:14" s="87" customFormat="1" x14ac:dyDescent="0.3">
      <c r="A14" s="231"/>
      <c r="B14" s="232"/>
      <c r="C14" s="90" t="s">
        <v>74</v>
      </c>
      <c r="D14" s="67" t="s">
        <v>75</v>
      </c>
      <c r="E14" s="233"/>
      <c r="F14" s="234"/>
      <c r="G14" s="236"/>
      <c r="H14" s="223"/>
      <c r="I14" s="223"/>
    </row>
    <row r="15" spans="1:14" s="87" customFormat="1" x14ac:dyDescent="0.3">
      <c r="A15" s="150">
        <f>C7</f>
        <v>2526470</v>
      </c>
      <c r="B15" s="152">
        <v>2E-3</v>
      </c>
      <c r="C15" s="49"/>
      <c r="D15" s="165">
        <v>0.12709999999999999</v>
      </c>
      <c r="E15" s="101">
        <f>B15+D15</f>
        <v>0.12909999999999999</v>
      </c>
      <c r="F15" s="102">
        <v>7</v>
      </c>
      <c r="G15" s="51" t="s">
        <v>78</v>
      </c>
      <c r="H15" s="103">
        <f>A15*E15/365*F15</f>
        <v>6255.2628465753423</v>
      </c>
      <c r="I15" s="220">
        <f>A15+H15</f>
        <v>2532725.2628465751</v>
      </c>
    </row>
    <row r="39" spans="1:1" x14ac:dyDescent="0.3">
      <c r="A39" s="161" t="s">
        <v>117</v>
      </c>
    </row>
  </sheetData>
  <mergeCells count="7">
    <mergeCell ref="I13:I14"/>
    <mergeCell ref="A13:A14"/>
    <mergeCell ref="B13:B14"/>
    <mergeCell ref="C13:D13"/>
    <mergeCell ref="E13:E14"/>
    <mergeCell ref="F13:F14"/>
    <mergeCell ref="G13:H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9757-F67E-4936-AF0B-18FEDB74CA9D}">
  <dimension ref="A1:Q163"/>
  <sheetViews>
    <sheetView showGridLines="0" zoomScale="80" zoomScaleNormal="80" workbookViewId="0">
      <pane ySplit="8" topLeftCell="A9" activePane="bottomLeft" state="frozen"/>
      <selection pane="bottomLeft" activeCell="H57" sqref="H57"/>
    </sheetView>
  </sheetViews>
  <sheetFormatPr defaultRowHeight="14.4" x14ac:dyDescent="0.3"/>
  <cols>
    <col min="1" max="4" width="17.88671875" customWidth="1"/>
    <col min="5" max="5" width="15.5546875" customWidth="1"/>
    <col min="6" max="8" width="14.5546875" customWidth="1"/>
    <col min="9" max="9" width="15.6640625" customWidth="1"/>
    <col min="10" max="10" width="22.5546875" bestFit="1" customWidth="1"/>
    <col min="11" max="12" width="14.5546875" customWidth="1"/>
    <col min="13" max="13" width="14.6640625" customWidth="1"/>
    <col min="14" max="14" width="15.109375" customWidth="1"/>
    <col min="15" max="15" width="15.44140625" bestFit="1" customWidth="1"/>
    <col min="16" max="16" width="8.33203125" customWidth="1"/>
    <col min="17" max="17" width="11.6640625" customWidth="1"/>
  </cols>
  <sheetData>
    <row r="1" spans="1:17" ht="18" x14ac:dyDescent="0.35">
      <c r="A1" s="11" t="s">
        <v>96</v>
      </c>
    </row>
    <row r="2" spans="1:17" x14ac:dyDescent="0.3">
      <c r="A2" s="4" t="s">
        <v>97</v>
      </c>
      <c r="F2" s="58"/>
      <c r="G2" s="58"/>
      <c r="I2" s="58"/>
      <c r="J2" s="58"/>
      <c r="K2" s="58"/>
      <c r="L2" s="58"/>
    </row>
    <row r="3" spans="1:17" x14ac:dyDescent="0.3">
      <c r="A3" s="4" t="s">
        <v>24</v>
      </c>
      <c r="B3" t="s">
        <v>91</v>
      </c>
      <c r="F3" s="58"/>
      <c r="G3" s="58"/>
      <c r="H3" s="61" t="s">
        <v>84</v>
      </c>
      <c r="I3" s="58"/>
      <c r="J3" s="58"/>
      <c r="K3" s="58"/>
      <c r="L3" s="58"/>
    </row>
    <row r="4" spans="1:17" x14ac:dyDescent="0.3">
      <c r="A4" s="4" t="s">
        <v>67</v>
      </c>
      <c r="C4" s="10">
        <v>45189</v>
      </c>
      <c r="D4" s="19"/>
      <c r="E4" s="7">
        <v>1</v>
      </c>
      <c r="F4" s="7">
        <v>2</v>
      </c>
      <c r="G4" s="7">
        <v>3</v>
      </c>
      <c r="H4" s="59" t="s">
        <v>88</v>
      </c>
      <c r="I4" s="59" t="s">
        <v>89</v>
      </c>
      <c r="J4" s="7">
        <v>6</v>
      </c>
      <c r="K4" s="7">
        <v>7</v>
      </c>
      <c r="L4" s="7">
        <v>8</v>
      </c>
    </row>
    <row r="5" spans="1:17" x14ac:dyDescent="0.3">
      <c r="A5" s="4" t="s">
        <v>68</v>
      </c>
      <c r="C5" s="10">
        <v>45196</v>
      </c>
      <c r="D5" s="19"/>
      <c r="E5" s="26">
        <v>45189</v>
      </c>
      <c r="F5" s="26">
        <v>45190</v>
      </c>
      <c r="G5" s="26">
        <v>45191</v>
      </c>
      <c r="H5" s="60">
        <v>45192</v>
      </c>
      <c r="I5" s="60">
        <v>45193</v>
      </c>
      <c r="J5" s="26">
        <v>45194</v>
      </c>
      <c r="K5" s="26">
        <v>45195</v>
      </c>
      <c r="L5" s="26">
        <v>45196</v>
      </c>
    </row>
    <row r="6" spans="1:17" x14ac:dyDescent="0.3">
      <c r="A6" s="4" t="s">
        <v>70</v>
      </c>
      <c r="C6">
        <f>C5-C4</f>
        <v>7</v>
      </c>
      <c r="D6" s="19"/>
      <c r="E6" s="179">
        <v>0.12590000000000001</v>
      </c>
      <c r="F6" s="25">
        <v>0.124</v>
      </c>
      <c r="G6" s="25">
        <v>0.12470000000000001</v>
      </c>
      <c r="H6" s="64">
        <v>0.1245</v>
      </c>
      <c r="I6" s="64">
        <v>0.1245</v>
      </c>
      <c r="J6" s="25">
        <v>0.1245</v>
      </c>
      <c r="K6" s="25">
        <v>0.12330000000000001</v>
      </c>
      <c r="L6" s="25">
        <v>0.1242</v>
      </c>
    </row>
    <row r="7" spans="1:17" ht="28.2" customHeight="1" x14ac:dyDescent="0.3">
      <c r="A7" s="69" t="s">
        <v>85</v>
      </c>
      <c r="B7" s="70"/>
      <c r="C7" s="71">
        <v>5307800</v>
      </c>
      <c r="D7" s="19"/>
      <c r="E7" s="250" t="s">
        <v>90</v>
      </c>
      <c r="F7" s="250"/>
      <c r="G7" s="250"/>
      <c r="H7" s="250"/>
      <c r="I7" s="250"/>
      <c r="J7" s="250"/>
      <c r="K7" s="250"/>
      <c r="L7" s="250"/>
    </row>
    <row r="9" spans="1:17" s="12" customFormat="1" ht="18" x14ac:dyDescent="0.35">
      <c r="A9" s="13" t="s">
        <v>13</v>
      </c>
      <c r="B9" s="14">
        <v>45189</v>
      </c>
    </row>
    <row r="10" spans="1:17" s="12" customFormat="1" x14ac:dyDescent="0.3">
      <c r="A10" s="12" t="s">
        <v>16</v>
      </c>
    </row>
    <row r="12" spans="1:17" x14ac:dyDescent="0.3">
      <c r="A12" s="4" t="s">
        <v>95</v>
      </c>
      <c r="B12" s="31"/>
      <c r="C12" s="31"/>
      <c r="D12" s="31"/>
      <c r="E12" s="24"/>
      <c r="F12" s="32"/>
      <c r="G12" s="33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x14ac:dyDescent="0.3">
      <c r="A13" s="275" t="s">
        <v>1</v>
      </c>
      <c r="B13" s="259" t="s">
        <v>61</v>
      </c>
      <c r="C13" s="260" t="s">
        <v>24</v>
      </c>
      <c r="D13" s="260"/>
      <c r="E13" s="261" t="s">
        <v>73</v>
      </c>
      <c r="F13" s="262" t="s">
        <v>77</v>
      </c>
      <c r="G13" s="263" t="s">
        <v>66</v>
      </c>
      <c r="H13" s="264"/>
      <c r="I13" s="269" t="s">
        <v>93</v>
      </c>
      <c r="J13" s="264" t="s">
        <v>64</v>
      </c>
      <c r="K13" s="34"/>
      <c r="L13" s="34"/>
      <c r="M13" s="34"/>
      <c r="N13" s="34"/>
      <c r="O13" s="34"/>
      <c r="P13" s="34"/>
      <c r="Q13" s="34"/>
    </row>
    <row r="14" spans="1:17" x14ac:dyDescent="0.3">
      <c r="A14" s="276"/>
      <c r="B14" s="259"/>
      <c r="C14" s="7" t="s">
        <v>74</v>
      </c>
      <c r="D14" s="72" t="s">
        <v>75</v>
      </c>
      <c r="E14" s="261"/>
      <c r="F14" s="262"/>
      <c r="G14" s="272"/>
      <c r="H14" s="267"/>
      <c r="I14" s="270"/>
      <c r="J14" s="267"/>
      <c r="K14" s="34"/>
      <c r="L14" s="34"/>
      <c r="M14" s="34"/>
      <c r="N14" s="34"/>
      <c r="O14" s="34"/>
      <c r="P14" s="34"/>
      <c r="Q14" s="34"/>
    </row>
    <row r="15" spans="1:17" x14ac:dyDescent="0.3">
      <c r="A15" s="224">
        <f>$C$7</f>
        <v>5307800</v>
      </c>
      <c r="B15" s="271">
        <v>2E-3</v>
      </c>
      <c r="C15" s="180">
        <f>E6</f>
        <v>0.12590000000000001</v>
      </c>
      <c r="D15" s="7" t="s">
        <v>43</v>
      </c>
      <c r="E15" s="6">
        <f>B15+C15</f>
        <v>0.12790000000000001</v>
      </c>
      <c r="F15" s="50">
        <v>0</v>
      </c>
      <c r="G15" s="51" t="s">
        <v>78</v>
      </c>
      <c r="H15" s="52">
        <f>A15*E15/365*F15</f>
        <v>0</v>
      </c>
      <c r="I15" s="62">
        <f>E15*A15/365*1+A15</f>
        <v>5309659.911287671</v>
      </c>
      <c r="J15" s="226">
        <f>A15+H15+H16</f>
        <v>5320819.3790136985</v>
      </c>
      <c r="K15" s="34"/>
      <c r="L15" s="34"/>
      <c r="M15" s="34"/>
      <c r="N15" s="34"/>
      <c r="O15" s="34"/>
      <c r="P15" s="34"/>
      <c r="Q15" s="34"/>
    </row>
    <row r="16" spans="1:17" x14ac:dyDescent="0.3">
      <c r="A16" s="224"/>
      <c r="B16" s="271"/>
      <c r="C16" s="180">
        <f>C15</f>
        <v>0.12590000000000001</v>
      </c>
      <c r="D16" s="7" t="s">
        <v>43</v>
      </c>
      <c r="E16" s="6">
        <f>B15+C16</f>
        <v>0.12790000000000001</v>
      </c>
      <c r="F16" s="50">
        <f>C5-C4</f>
        <v>7</v>
      </c>
      <c r="G16" s="51" t="s">
        <v>79</v>
      </c>
      <c r="H16" s="52">
        <f>A15*E16/365*F16</f>
        <v>13019.379013698632</v>
      </c>
      <c r="I16" s="7" t="s">
        <v>43</v>
      </c>
      <c r="J16" s="227"/>
      <c r="K16" s="34"/>
      <c r="L16" s="34"/>
      <c r="M16" s="34"/>
      <c r="N16" s="34"/>
      <c r="O16" s="34"/>
      <c r="P16" s="34"/>
      <c r="Q16" s="34"/>
    </row>
    <row r="17" spans="1:17" x14ac:dyDescent="0.3">
      <c r="A17" s="35"/>
      <c r="B17" s="36"/>
      <c r="C17" s="31"/>
      <c r="D17" s="37"/>
      <c r="E17" s="34"/>
      <c r="F17" s="24"/>
      <c r="G17" s="32"/>
      <c r="H17" s="33"/>
      <c r="I17" s="34"/>
      <c r="J17" s="34"/>
      <c r="K17" s="34"/>
      <c r="L17" s="34"/>
      <c r="M17" s="34"/>
      <c r="N17" s="34"/>
      <c r="O17" s="34"/>
      <c r="P17" s="34"/>
      <c r="Q17" s="34"/>
    </row>
    <row r="18" spans="1:17" x14ac:dyDescent="0.3">
      <c r="A18" s="34" t="s">
        <v>81</v>
      </c>
      <c r="B18" s="31"/>
      <c r="C18" s="31"/>
      <c r="D18" s="31"/>
      <c r="E18" s="24"/>
      <c r="F18" s="32"/>
      <c r="G18" s="33"/>
      <c r="H18" s="34"/>
      <c r="I18" s="34"/>
      <c r="J18" s="34"/>
      <c r="K18" s="34"/>
      <c r="L18" s="34"/>
      <c r="M18" s="34"/>
      <c r="N18" s="34"/>
      <c r="O18" s="34"/>
      <c r="P18" s="34"/>
      <c r="Q18" s="34"/>
    </row>
    <row r="19" spans="1:17" x14ac:dyDescent="0.3">
      <c r="A19" s="34" t="s">
        <v>99</v>
      </c>
      <c r="B19" s="31"/>
      <c r="C19" s="31"/>
      <c r="D19" s="31"/>
      <c r="E19" s="24"/>
      <c r="F19" s="32"/>
      <c r="G19" s="33"/>
      <c r="H19" s="34"/>
      <c r="I19" s="34"/>
      <c r="J19" s="34"/>
      <c r="K19" s="34"/>
      <c r="L19" s="34"/>
      <c r="M19" s="34"/>
      <c r="N19" s="34"/>
      <c r="O19" s="34"/>
      <c r="P19" s="34"/>
      <c r="Q19" s="34"/>
    </row>
    <row r="20" spans="1:17" x14ac:dyDescent="0.3">
      <c r="A20" s="34" t="s">
        <v>94</v>
      </c>
      <c r="B20" s="31"/>
      <c r="C20" s="31"/>
      <c r="D20" s="31"/>
      <c r="E20" s="24"/>
      <c r="F20" s="32"/>
      <c r="G20" s="33"/>
      <c r="H20" s="34"/>
      <c r="I20" s="34"/>
      <c r="J20" s="34"/>
      <c r="K20" s="34"/>
      <c r="L20" s="34"/>
      <c r="M20" s="34"/>
      <c r="N20" s="34"/>
      <c r="O20" s="34"/>
      <c r="P20" s="34"/>
      <c r="Q20" s="34"/>
    </row>
    <row r="21" spans="1:17" x14ac:dyDescent="0.3">
      <c r="A21" s="66"/>
      <c r="B21" s="31"/>
      <c r="C21" s="31"/>
      <c r="D21" s="31"/>
      <c r="E21" s="24"/>
      <c r="F21" s="32"/>
      <c r="G21" s="33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57.6" x14ac:dyDescent="0.3">
      <c r="A22" s="27" t="s">
        <v>19</v>
      </c>
      <c r="B22" s="27" t="s">
        <v>59</v>
      </c>
      <c r="C22" s="27" t="s">
        <v>22</v>
      </c>
      <c r="D22" s="27" t="s">
        <v>33</v>
      </c>
      <c r="E22" s="27" t="s">
        <v>51</v>
      </c>
      <c r="F22" s="27" t="s">
        <v>31</v>
      </c>
      <c r="G22" s="27" t="s">
        <v>45</v>
      </c>
      <c r="H22" s="27" t="s">
        <v>30</v>
      </c>
      <c r="I22" s="27" t="s">
        <v>50</v>
      </c>
      <c r="J22" s="27" t="s">
        <v>46</v>
      </c>
      <c r="K22" s="27" t="s">
        <v>60</v>
      </c>
      <c r="L22" s="27" t="s">
        <v>24</v>
      </c>
      <c r="M22" s="27" t="s">
        <v>32</v>
      </c>
      <c r="N22" s="27" t="s">
        <v>27</v>
      </c>
      <c r="O22" s="27" t="s">
        <v>35</v>
      </c>
      <c r="P22" s="27" t="s">
        <v>43</v>
      </c>
      <c r="Q22" s="27" t="s">
        <v>43</v>
      </c>
    </row>
    <row r="23" spans="1:17" ht="28.8" x14ac:dyDescent="0.3">
      <c r="A23" s="27" t="s">
        <v>18</v>
      </c>
      <c r="B23" s="27" t="s">
        <v>55</v>
      </c>
      <c r="C23" s="27" t="s">
        <v>21</v>
      </c>
      <c r="D23" s="27" t="s">
        <v>20</v>
      </c>
      <c r="E23" s="27" t="s">
        <v>52</v>
      </c>
      <c r="F23" s="27" t="s">
        <v>38</v>
      </c>
      <c r="G23" s="27" t="s">
        <v>44</v>
      </c>
      <c r="H23" s="27" t="s">
        <v>49</v>
      </c>
      <c r="I23" s="27" t="s">
        <v>47</v>
      </c>
      <c r="J23" s="27" t="s">
        <v>48</v>
      </c>
      <c r="K23" s="27" t="s">
        <v>37</v>
      </c>
      <c r="L23" s="27" t="s">
        <v>25</v>
      </c>
      <c r="M23" s="28" t="s">
        <v>39</v>
      </c>
      <c r="N23" s="27" t="s">
        <v>40</v>
      </c>
      <c r="O23" s="27" t="s">
        <v>42</v>
      </c>
      <c r="P23" s="27" t="s">
        <v>41</v>
      </c>
      <c r="Q23" s="27" t="s">
        <v>29</v>
      </c>
    </row>
    <row r="24" spans="1:17" x14ac:dyDescent="0.3">
      <c r="A24" s="5"/>
      <c r="B24" s="7">
        <v>2</v>
      </c>
      <c r="C24" s="5">
        <v>4373757497</v>
      </c>
      <c r="D24" s="7">
        <v>1</v>
      </c>
      <c r="E24" s="7" t="s">
        <v>54</v>
      </c>
      <c r="F24" s="7" t="s">
        <v>98</v>
      </c>
      <c r="G24" s="5">
        <v>20000</v>
      </c>
      <c r="H24" s="5">
        <f>I24/G24</f>
        <v>265.39</v>
      </c>
      <c r="I24" s="22">
        <f>C7</f>
        <v>5307800</v>
      </c>
      <c r="J24" s="5">
        <v>0</v>
      </c>
      <c r="K24" s="22">
        <f>I24+J24</f>
        <v>5307800</v>
      </c>
      <c r="L24" s="5" t="s">
        <v>26</v>
      </c>
      <c r="M24" s="48">
        <f>E6</f>
        <v>0.12590000000000001</v>
      </c>
      <c r="N24" s="6">
        <v>2E-3</v>
      </c>
      <c r="O24" s="23">
        <v>45189</v>
      </c>
      <c r="P24" s="46">
        <f>M24+N24</f>
        <v>0.12790000000000001</v>
      </c>
      <c r="Q24" s="5" t="s">
        <v>28</v>
      </c>
    </row>
    <row r="25" spans="1:17" x14ac:dyDescent="0.3">
      <c r="A25" s="23"/>
      <c r="B25" s="7">
        <v>3</v>
      </c>
      <c r="C25" s="5">
        <v>4373757497</v>
      </c>
      <c r="D25" s="7">
        <v>2</v>
      </c>
      <c r="E25" s="7" t="s">
        <v>53</v>
      </c>
      <c r="F25" s="7" t="s">
        <v>98</v>
      </c>
      <c r="G25" s="5">
        <v>20000</v>
      </c>
      <c r="H25" s="74">
        <f>ROUND(K25/G25,4)</f>
        <v>266.041</v>
      </c>
      <c r="I25" s="68">
        <f>H25*G25</f>
        <v>5320820</v>
      </c>
      <c r="J25" s="5">
        <v>0</v>
      </c>
      <c r="K25" s="29">
        <f>J15</f>
        <v>5320819.3790136985</v>
      </c>
      <c r="L25" s="5" t="s">
        <v>26</v>
      </c>
      <c r="M25" s="48">
        <f>E6</f>
        <v>0.12590000000000001</v>
      </c>
      <c r="N25" s="6">
        <v>2E-3</v>
      </c>
      <c r="O25" s="23">
        <v>45196</v>
      </c>
      <c r="P25" s="46">
        <f>M25+N25</f>
        <v>0.12790000000000001</v>
      </c>
      <c r="Q25" s="5" t="s">
        <v>28</v>
      </c>
    </row>
    <row r="26" spans="1:17" x14ac:dyDescent="0.3">
      <c r="A26" s="10"/>
    </row>
    <row r="27" spans="1:17" x14ac:dyDescent="0.3">
      <c r="A27" t="s">
        <v>56</v>
      </c>
      <c r="I27" s="17"/>
    </row>
    <row r="28" spans="1:17" x14ac:dyDescent="0.3">
      <c r="A28" t="s">
        <v>57</v>
      </c>
    </row>
    <row r="29" spans="1:17" x14ac:dyDescent="0.3">
      <c r="A29" t="s">
        <v>58</v>
      </c>
    </row>
    <row r="30" spans="1:17" x14ac:dyDescent="0.3">
      <c r="A30" s="4"/>
    </row>
    <row r="31" spans="1:17" x14ac:dyDescent="0.3">
      <c r="A31" s="4"/>
    </row>
    <row r="50" spans="1:10" s="12" customFormat="1" ht="18" x14ac:dyDescent="0.35">
      <c r="A50" s="13" t="s">
        <v>69</v>
      </c>
      <c r="B50" s="14">
        <v>45190</v>
      </c>
    </row>
    <row r="51" spans="1:10" s="12" customFormat="1" x14ac:dyDescent="0.3">
      <c r="A51" s="12" t="s">
        <v>63</v>
      </c>
    </row>
    <row r="52" spans="1:10" x14ac:dyDescent="0.3">
      <c r="A52" s="4"/>
    </row>
    <row r="53" spans="1:10" x14ac:dyDescent="0.3">
      <c r="A53" s="4" t="s">
        <v>95</v>
      </c>
      <c r="B53" s="31"/>
      <c r="C53" s="31"/>
      <c r="D53" s="31"/>
      <c r="E53" s="24"/>
      <c r="F53" s="32"/>
      <c r="G53" s="33"/>
      <c r="H53" s="34"/>
      <c r="I53" s="34"/>
      <c r="J53" s="34"/>
    </row>
    <row r="54" spans="1:10" ht="14.4" customHeight="1" x14ac:dyDescent="0.3">
      <c r="A54" s="275" t="s">
        <v>1</v>
      </c>
      <c r="B54" s="259" t="s">
        <v>61</v>
      </c>
      <c r="C54" s="260" t="s">
        <v>24</v>
      </c>
      <c r="D54" s="260"/>
      <c r="E54" s="261" t="s">
        <v>73</v>
      </c>
      <c r="F54" s="262" t="s">
        <v>77</v>
      </c>
      <c r="G54" s="263" t="s">
        <v>66</v>
      </c>
      <c r="H54" s="264"/>
      <c r="I54" s="269" t="s">
        <v>93</v>
      </c>
      <c r="J54" s="264" t="s">
        <v>64</v>
      </c>
    </row>
    <row r="55" spans="1:10" ht="14.4" customHeight="1" x14ac:dyDescent="0.3">
      <c r="A55" s="276"/>
      <c r="B55" s="259"/>
      <c r="C55" s="7" t="s">
        <v>74</v>
      </c>
      <c r="D55" s="72" t="s">
        <v>75</v>
      </c>
      <c r="E55" s="261"/>
      <c r="F55" s="262"/>
      <c r="G55" s="272"/>
      <c r="H55" s="267"/>
      <c r="I55" s="270"/>
      <c r="J55" s="267"/>
    </row>
    <row r="56" spans="1:10" x14ac:dyDescent="0.3">
      <c r="A56" s="224">
        <f>$C$7</f>
        <v>5307800</v>
      </c>
      <c r="B56" s="271">
        <v>2E-3</v>
      </c>
      <c r="C56" s="48">
        <f>F6</f>
        <v>0.124</v>
      </c>
      <c r="D56" s="7" t="s">
        <v>43</v>
      </c>
      <c r="E56" s="6">
        <f>B56+C56</f>
        <v>0.126</v>
      </c>
      <c r="F56" s="50">
        <f>B50-C4</f>
        <v>1</v>
      </c>
      <c r="G56" s="51" t="s">
        <v>78</v>
      </c>
      <c r="H56" s="52">
        <f>A56*E56/365*F56</f>
        <v>1832.2816438356165</v>
      </c>
      <c r="I56" s="62">
        <f>E56*A56/365*1+A56</f>
        <v>5309632.2816438358</v>
      </c>
      <c r="J56" s="226">
        <f>A56+H56+H57</f>
        <v>5320625.9715068499</v>
      </c>
    </row>
    <row r="57" spans="1:10" x14ac:dyDescent="0.3">
      <c r="A57" s="224"/>
      <c r="B57" s="271"/>
      <c r="C57" s="48">
        <f>C56</f>
        <v>0.124</v>
      </c>
      <c r="D57" s="7" t="s">
        <v>43</v>
      </c>
      <c r="E57" s="6">
        <f>B56+C57</f>
        <v>0.126</v>
      </c>
      <c r="F57" s="50">
        <f>C5-B50</f>
        <v>6</v>
      </c>
      <c r="G57" s="51" t="s">
        <v>79</v>
      </c>
      <c r="H57" s="52">
        <f>A56*E57/365*F57</f>
        <v>10993.689863013698</v>
      </c>
      <c r="I57" s="7" t="s">
        <v>43</v>
      </c>
      <c r="J57" s="227"/>
    </row>
    <row r="58" spans="1:10" x14ac:dyDescent="0.3">
      <c r="A58" s="4"/>
    </row>
    <row r="59" spans="1:10" x14ac:dyDescent="0.3">
      <c r="A59" s="34" t="s">
        <v>81</v>
      </c>
    </row>
    <row r="60" spans="1:10" x14ac:dyDescent="0.3">
      <c r="A60" s="34" t="s">
        <v>99</v>
      </c>
    </row>
    <row r="61" spans="1:10" x14ac:dyDescent="0.3">
      <c r="A61" s="34" t="s">
        <v>94</v>
      </c>
    </row>
    <row r="62" spans="1:10" x14ac:dyDescent="0.3">
      <c r="A62" s="34"/>
    </row>
    <row r="63" spans="1:10" x14ac:dyDescent="0.3">
      <c r="A63" s="34" t="s">
        <v>94</v>
      </c>
    </row>
    <row r="64" spans="1:10" x14ac:dyDescent="0.3">
      <c r="A64" s="34"/>
    </row>
    <row r="65" spans="1:17" x14ac:dyDescent="0.3">
      <c r="A65" s="34"/>
    </row>
    <row r="66" spans="1:17" x14ac:dyDescent="0.3">
      <c r="A66" s="34"/>
    </row>
    <row r="67" spans="1:17" x14ac:dyDescent="0.3">
      <c r="A67" s="34"/>
    </row>
    <row r="68" spans="1:17" x14ac:dyDescent="0.3">
      <c r="A68" s="4"/>
    </row>
    <row r="69" spans="1:17" ht="57.6" x14ac:dyDescent="0.3">
      <c r="A69" s="27" t="s">
        <v>19</v>
      </c>
      <c r="B69" s="27" t="s">
        <v>59</v>
      </c>
      <c r="C69" s="27" t="s">
        <v>22</v>
      </c>
      <c r="D69" s="27" t="s">
        <v>33</v>
      </c>
      <c r="E69" s="27" t="s">
        <v>51</v>
      </c>
      <c r="F69" s="27" t="s">
        <v>31</v>
      </c>
      <c r="G69" s="27" t="s">
        <v>45</v>
      </c>
      <c r="H69" s="27" t="s">
        <v>30</v>
      </c>
      <c r="I69" s="27" t="s">
        <v>50</v>
      </c>
      <c r="J69" s="27" t="s">
        <v>46</v>
      </c>
      <c r="K69" s="27" t="s">
        <v>60</v>
      </c>
      <c r="L69" s="27" t="s">
        <v>24</v>
      </c>
      <c r="M69" s="27" t="s">
        <v>32</v>
      </c>
      <c r="N69" s="27" t="s">
        <v>27</v>
      </c>
      <c r="O69" s="27" t="s">
        <v>35</v>
      </c>
      <c r="P69" s="27" t="s">
        <v>43</v>
      </c>
      <c r="Q69" s="27" t="s">
        <v>43</v>
      </c>
    </row>
    <row r="70" spans="1:17" ht="28.8" x14ac:dyDescent="0.3">
      <c r="A70" s="27" t="s">
        <v>18</v>
      </c>
      <c r="B70" s="27" t="s">
        <v>55</v>
      </c>
      <c r="C70" s="27" t="s">
        <v>21</v>
      </c>
      <c r="D70" s="27" t="s">
        <v>20</v>
      </c>
      <c r="E70" s="27" t="s">
        <v>52</v>
      </c>
      <c r="F70" s="27" t="s">
        <v>38</v>
      </c>
      <c r="G70" s="27" t="s">
        <v>44</v>
      </c>
      <c r="H70" s="27" t="s">
        <v>49</v>
      </c>
      <c r="I70" s="27" t="s">
        <v>47</v>
      </c>
      <c r="J70" s="27" t="s">
        <v>48</v>
      </c>
      <c r="K70" s="27" t="s">
        <v>37</v>
      </c>
      <c r="L70" s="27" t="s">
        <v>25</v>
      </c>
      <c r="M70" s="28" t="s">
        <v>39</v>
      </c>
      <c r="N70" s="27" t="s">
        <v>40</v>
      </c>
      <c r="O70" s="27" t="s">
        <v>42</v>
      </c>
      <c r="P70" s="27" t="s">
        <v>41</v>
      </c>
      <c r="Q70" s="27" t="s">
        <v>29</v>
      </c>
    </row>
    <row r="71" spans="1:17" x14ac:dyDescent="0.3">
      <c r="A71" s="23"/>
      <c r="B71" s="7">
        <v>6</v>
      </c>
      <c r="C71" s="5">
        <v>4373757497</v>
      </c>
      <c r="D71" s="7">
        <v>2</v>
      </c>
      <c r="E71" s="7" t="s">
        <v>53</v>
      </c>
      <c r="F71" s="7" t="s">
        <v>98</v>
      </c>
      <c r="G71" s="5">
        <v>20000</v>
      </c>
      <c r="H71" s="74">
        <f>ROUND(K71/G71,4)</f>
        <v>266.03129999999999</v>
      </c>
      <c r="I71" s="68">
        <f>H71*G71</f>
        <v>5320626</v>
      </c>
      <c r="J71" s="5">
        <v>0</v>
      </c>
      <c r="K71" s="29">
        <f>J56</f>
        <v>5320625.9715068499</v>
      </c>
      <c r="L71" s="5" t="s">
        <v>26</v>
      </c>
      <c r="M71" s="48">
        <f>F6</f>
        <v>0.124</v>
      </c>
      <c r="N71" s="6">
        <v>2E-3</v>
      </c>
      <c r="O71" s="23">
        <v>45196</v>
      </c>
      <c r="P71" s="46">
        <f>M71+N71</f>
        <v>0.126</v>
      </c>
      <c r="Q71" s="5" t="s">
        <v>28</v>
      </c>
    </row>
    <row r="72" spans="1:17" x14ac:dyDescent="0.3">
      <c r="A72" s="41" t="s">
        <v>100</v>
      </c>
    </row>
    <row r="73" spans="1:17" x14ac:dyDescent="0.3">
      <c r="A73" s="4"/>
    </row>
    <row r="74" spans="1:17" s="12" customFormat="1" ht="18" x14ac:dyDescent="0.35">
      <c r="A74" s="13" t="s">
        <v>71</v>
      </c>
      <c r="B74" s="14">
        <v>45191</v>
      </c>
    </row>
    <row r="75" spans="1:17" s="12" customFormat="1" x14ac:dyDescent="0.3">
      <c r="A75" s="12" t="s">
        <v>63</v>
      </c>
    </row>
    <row r="77" spans="1:17" ht="14.4" customHeight="1" x14ac:dyDescent="0.3">
      <c r="A77" s="275" t="s">
        <v>1</v>
      </c>
      <c r="B77" s="259" t="s">
        <v>61</v>
      </c>
      <c r="C77" s="260" t="s">
        <v>24</v>
      </c>
      <c r="D77" s="260"/>
      <c r="E77" s="261" t="s">
        <v>73</v>
      </c>
      <c r="F77" s="262" t="s">
        <v>77</v>
      </c>
      <c r="G77" s="263" t="s">
        <v>66</v>
      </c>
      <c r="H77" s="264"/>
      <c r="I77" s="269" t="s">
        <v>93</v>
      </c>
      <c r="J77" s="264" t="s">
        <v>64</v>
      </c>
    </row>
    <row r="78" spans="1:17" x14ac:dyDescent="0.3">
      <c r="A78" s="276"/>
      <c r="B78" s="259"/>
      <c r="C78" s="7" t="s">
        <v>74</v>
      </c>
      <c r="D78" s="7" t="s">
        <v>75</v>
      </c>
      <c r="E78" s="261"/>
      <c r="F78" s="262"/>
      <c r="G78" s="265"/>
      <c r="H78" s="266"/>
      <c r="I78" s="270"/>
      <c r="J78" s="267"/>
    </row>
    <row r="79" spans="1:17" x14ac:dyDescent="0.3">
      <c r="A79" s="224">
        <f>$C$7</f>
        <v>5307800</v>
      </c>
      <c r="B79" s="271">
        <v>2E-3</v>
      </c>
      <c r="C79" s="2">
        <f>F6</f>
        <v>0.124</v>
      </c>
      <c r="D79" s="73" t="s">
        <v>92</v>
      </c>
      <c r="E79" s="6">
        <f>B79+C79</f>
        <v>0.126</v>
      </c>
      <c r="F79" s="50">
        <f>B50-C4</f>
        <v>1</v>
      </c>
      <c r="G79" s="251" t="s">
        <v>78</v>
      </c>
      <c r="H79" s="55">
        <f>A79*E79/365*F79</f>
        <v>1832.2816438356165</v>
      </c>
      <c r="I79" s="228">
        <f>A79+SUM(H79:H80)</f>
        <v>5311474.7426301371</v>
      </c>
      <c r="J79" s="226">
        <f>A79+SUM(H79:H81)</f>
        <v>5320687.0475616436</v>
      </c>
    </row>
    <row r="80" spans="1:17" x14ac:dyDescent="0.3">
      <c r="A80" s="224"/>
      <c r="B80" s="271"/>
      <c r="C80" s="49">
        <f>G6</f>
        <v>0.12470000000000001</v>
      </c>
      <c r="D80" s="73" t="s">
        <v>92</v>
      </c>
      <c r="E80" s="6">
        <f>B79+C80</f>
        <v>0.12670000000000001</v>
      </c>
      <c r="F80" s="50">
        <f>B74-B50</f>
        <v>1</v>
      </c>
      <c r="G80" s="253"/>
      <c r="H80" s="54">
        <f>A79*E80/365*F80</f>
        <v>1842.46098630137</v>
      </c>
      <c r="I80" s="229"/>
      <c r="J80" s="244"/>
    </row>
    <row r="81" spans="1:17" x14ac:dyDescent="0.3">
      <c r="A81" s="224"/>
      <c r="B81" s="271"/>
      <c r="C81" s="78">
        <f>G6</f>
        <v>0.12470000000000001</v>
      </c>
      <c r="D81" s="21" t="s">
        <v>92</v>
      </c>
      <c r="E81" s="40">
        <f>B79+C81</f>
        <v>0.12670000000000001</v>
      </c>
      <c r="F81" s="50">
        <f>C5-B74</f>
        <v>5</v>
      </c>
      <c r="G81" s="53" t="s">
        <v>79</v>
      </c>
      <c r="H81" s="54">
        <f>A79*E81/365*F81</f>
        <v>9212.3049315068492</v>
      </c>
      <c r="I81" s="7" t="s">
        <v>43</v>
      </c>
      <c r="J81" s="227"/>
    </row>
    <row r="83" spans="1:17" x14ac:dyDescent="0.3">
      <c r="A83" s="34" t="s">
        <v>81</v>
      </c>
    </row>
    <row r="84" spans="1:17" x14ac:dyDescent="0.3">
      <c r="A84" s="34" t="s">
        <v>99</v>
      </c>
    </row>
    <row r="85" spans="1:17" x14ac:dyDescent="0.3">
      <c r="A85" s="34" t="s">
        <v>94</v>
      </c>
    </row>
    <row r="93" spans="1:17" ht="57.6" x14ac:dyDescent="0.3">
      <c r="A93" s="27" t="s">
        <v>19</v>
      </c>
      <c r="B93" s="27" t="s">
        <v>59</v>
      </c>
      <c r="C93" s="27" t="s">
        <v>22</v>
      </c>
      <c r="D93" s="27" t="s">
        <v>33</v>
      </c>
      <c r="E93" s="27" t="s">
        <v>51</v>
      </c>
      <c r="F93" s="27" t="s">
        <v>31</v>
      </c>
      <c r="G93" s="27" t="s">
        <v>45</v>
      </c>
      <c r="H93" s="27" t="s">
        <v>30</v>
      </c>
      <c r="I93" s="27" t="s">
        <v>50</v>
      </c>
      <c r="J93" s="27" t="s">
        <v>46</v>
      </c>
      <c r="K93" s="27" t="s">
        <v>60</v>
      </c>
      <c r="L93" s="27" t="s">
        <v>24</v>
      </c>
      <c r="M93" s="27" t="s">
        <v>32</v>
      </c>
      <c r="N93" s="27" t="s">
        <v>27</v>
      </c>
      <c r="O93" s="27" t="s">
        <v>35</v>
      </c>
      <c r="P93" s="27" t="s">
        <v>43</v>
      </c>
      <c r="Q93" s="27" t="s">
        <v>43</v>
      </c>
    </row>
    <row r="94" spans="1:17" ht="28.8" x14ac:dyDescent="0.3">
      <c r="A94" s="27" t="s">
        <v>18</v>
      </c>
      <c r="B94" s="27" t="s">
        <v>55</v>
      </c>
      <c r="C94" s="27" t="s">
        <v>21</v>
      </c>
      <c r="D94" s="27" t="s">
        <v>20</v>
      </c>
      <c r="E94" s="27" t="s">
        <v>52</v>
      </c>
      <c r="F94" s="27" t="s">
        <v>38</v>
      </c>
      <c r="G94" s="27" t="s">
        <v>44</v>
      </c>
      <c r="H94" s="27" t="s">
        <v>49</v>
      </c>
      <c r="I94" s="27" t="s">
        <v>47</v>
      </c>
      <c r="J94" s="27" t="s">
        <v>48</v>
      </c>
      <c r="K94" s="27" t="s">
        <v>37</v>
      </c>
      <c r="L94" s="27" t="s">
        <v>25</v>
      </c>
      <c r="M94" s="28" t="s">
        <v>39</v>
      </c>
      <c r="N94" s="27" t="s">
        <v>40</v>
      </c>
      <c r="O94" s="27" t="s">
        <v>42</v>
      </c>
      <c r="P94" s="27" t="s">
        <v>41</v>
      </c>
      <c r="Q94" s="27" t="s">
        <v>29</v>
      </c>
    </row>
    <row r="95" spans="1:17" x14ac:dyDescent="0.3">
      <c r="A95" s="23"/>
      <c r="B95" s="7">
        <v>6</v>
      </c>
      <c r="C95" s="5">
        <v>4373757497</v>
      </c>
      <c r="D95" s="7">
        <v>2</v>
      </c>
      <c r="E95" s="7" t="s">
        <v>53</v>
      </c>
      <c r="F95" s="7" t="s">
        <v>98</v>
      </c>
      <c r="G95" s="5">
        <v>20000</v>
      </c>
      <c r="H95" s="74">
        <f>ROUND(K95/G95,4)</f>
        <v>266.03440000000001</v>
      </c>
      <c r="I95" s="68">
        <f>H95*G95</f>
        <v>5320688</v>
      </c>
      <c r="J95" s="5">
        <v>0</v>
      </c>
      <c r="K95" s="29">
        <f>J79</f>
        <v>5320687.0475616436</v>
      </c>
      <c r="L95" s="5" t="s">
        <v>26</v>
      </c>
      <c r="M95" s="48">
        <f>G6</f>
        <v>0.12470000000000001</v>
      </c>
      <c r="N95" s="6">
        <v>2E-3</v>
      </c>
      <c r="O95" s="23">
        <v>45196</v>
      </c>
      <c r="P95" s="46">
        <f>M95+N95</f>
        <v>0.12670000000000001</v>
      </c>
      <c r="Q95" s="5" t="s">
        <v>28</v>
      </c>
    </row>
    <row r="96" spans="1:17" x14ac:dyDescent="0.3">
      <c r="A96" s="41" t="s">
        <v>100</v>
      </c>
    </row>
    <row r="97" spans="1:10" x14ac:dyDescent="0.3">
      <c r="A97" s="41"/>
    </row>
    <row r="98" spans="1:10" s="12" customFormat="1" ht="18" x14ac:dyDescent="0.35">
      <c r="A98" s="13" t="s">
        <v>65</v>
      </c>
      <c r="B98" s="14">
        <v>45194</v>
      </c>
      <c r="C98" s="12" t="s">
        <v>82</v>
      </c>
    </row>
    <row r="99" spans="1:10" s="12" customFormat="1" x14ac:dyDescent="0.3">
      <c r="A99" s="12" t="s">
        <v>63</v>
      </c>
    </row>
    <row r="101" spans="1:10" x14ac:dyDescent="0.3">
      <c r="A101" s="275" t="s">
        <v>1</v>
      </c>
      <c r="B101" s="259" t="s">
        <v>61</v>
      </c>
      <c r="C101" s="260" t="s">
        <v>24</v>
      </c>
      <c r="D101" s="260"/>
      <c r="E101" s="261" t="s">
        <v>73</v>
      </c>
      <c r="F101" s="262" t="s">
        <v>77</v>
      </c>
      <c r="G101" s="263" t="s">
        <v>66</v>
      </c>
      <c r="H101" s="264"/>
      <c r="I101" s="269" t="s">
        <v>93</v>
      </c>
      <c r="J101" s="264" t="s">
        <v>64</v>
      </c>
    </row>
    <row r="102" spans="1:10" x14ac:dyDescent="0.3">
      <c r="A102" s="276"/>
      <c r="B102" s="259"/>
      <c r="C102" s="7" t="s">
        <v>74</v>
      </c>
      <c r="D102" s="7" t="s">
        <v>75</v>
      </c>
      <c r="E102" s="261"/>
      <c r="F102" s="262"/>
      <c r="G102" s="265"/>
      <c r="H102" s="266"/>
      <c r="I102" s="270"/>
      <c r="J102" s="267"/>
    </row>
    <row r="103" spans="1:10" x14ac:dyDescent="0.3">
      <c r="A103" s="224">
        <f>$C$7</f>
        <v>5307800</v>
      </c>
      <c r="B103" s="271">
        <v>2E-3</v>
      </c>
      <c r="C103" s="6">
        <f>F6</f>
        <v>0.124</v>
      </c>
      <c r="D103" s="21" t="s">
        <v>92</v>
      </c>
      <c r="E103" s="6">
        <f>B103+C103</f>
        <v>0.126</v>
      </c>
      <c r="F103" s="8">
        <f>F79</f>
        <v>1</v>
      </c>
      <c r="G103" s="251" t="s">
        <v>78</v>
      </c>
      <c r="H103" s="55">
        <f>A103*E103/365*F103</f>
        <v>1832.2816438356165</v>
      </c>
      <c r="I103" s="228">
        <f>A103+SUM(H103:H105)</f>
        <v>5316993.4004383562</v>
      </c>
      <c r="J103" s="226">
        <f>A103+SUM(H103:H106)</f>
        <v>5320672.5056438353</v>
      </c>
    </row>
    <row r="104" spans="1:10" x14ac:dyDescent="0.3">
      <c r="A104" s="224"/>
      <c r="B104" s="271"/>
      <c r="C104" s="6">
        <f>G6</f>
        <v>0.12470000000000001</v>
      </c>
      <c r="D104" s="21" t="s">
        <v>92</v>
      </c>
      <c r="E104" s="6">
        <f>B103+C104</f>
        <v>0.12670000000000001</v>
      </c>
      <c r="F104" s="8">
        <f>F80</f>
        <v>1</v>
      </c>
      <c r="G104" s="252"/>
      <c r="H104" s="56">
        <f>A103*E104/365*F104</f>
        <v>1842.46098630137</v>
      </c>
      <c r="I104" s="268"/>
      <c r="J104" s="244"/>
    </row>
    <row r="105" spans="1:10" x14ac:dyDescent="0.3">
      <c r="A105" s="224"/>
      <c r="B105" s="271"/>
      <c r="C105" s="49">
        <f>J6</f>
        <v>0.1245</v>
      </c>
      <c r="D105" s="21" t="s">
        <v>92</v>
      </c>
      <c r="E105" s="6">
        <f>B103+C105</f>
        <v>0.1265</v>
      </c>
      <c r="F105" s="8">
        <f>B98-B74</f>
        <v>3</v>
      </c>
      <c r="G105" s="253"/>
      <c r="H105" s="54">
        <f>A103*E105/365*F105</f>
        <v>5518.6578082191772</v>
      </c>
      <c r="I105" s="229"/>
      <c r="J105" s="244"/>
    </row>
    <row r="106" spans="1:10" x14ac:dyDescent="0.3">
      <c r="A106" s="224"/>
      <c r="B106" s="271"/>
      <c r="C106" s="78">
        <f>J6</f>
        <v>0.1245</v>
      </c>
      <c r="D106" s="21" t="s">
        <v>92</v>
      </c>
      <c r="E106" s="40">
        <f>B103+C106</f>
        <v>0.1265</v>
      </c>
      <c r="F106" s="8">
        <f>C5-B98</f>
        <v>2</v>
      </c>
      <c r="G106" s="53" t="s">
        <v>79</v>
      </c>
      <c r="H106" s="54">
        <f>A103*E106/365*F106</f>
        <v>3679.1052054794518</v>
      </c>
      <c r="I106" s="7" t="s">
        <v>43</v>
      </c>
      <c r="J106" s="227"/>
    </row>
    <row r="115" spans="1:17" ht="57.6" x14ac:dyDescent="0.3">
      <c r="A115" s="27" t="s">
        <v>19</v>
      </c>
      <c r="B115" s="27" t="s">
        <v>59</v>
      </c>
      <c r="C115" s="27" t="s">
        <v>22</v>
      </c>
      <c r="D115" s="27" t="s">
        <v>33</v>
      </c>
      <c r="E115" s="27" t="s">
        <v>51</v>
      </c>
      <c r="F115" s="27" t="s">
        <v>31</v>
      </c>
      <c r="G115" s="27" t="s">
        <v>45</v>
      </c>
      <c r="H115" s="27" t="s">
        <v>30</v>
      </c>
      <c r="I115" s="27" t="s">
        <v>50</v>
      </c>
      <c r="J115" s="27" t="s">
        <v>46</v>
      </c>
      <c r="K115" s="27" t="s">
        <v>60</v>
      </c>
      <c r="L115" s="27" t="s">
        <v>24</v>
      </c>
      <c r="M115" s="27" t="s">
        <v>32</v>
      </c>
      <c r="N115" s="27" t="s">
        <v>27</v>
      </c>
      <c r="O115" s="27" t="s">
        <v>35</v>
      </c>
      <c r="P115" s="27" t="s">
        <v>43</v>
      </c>
      <c r="Q115" s="27" t="s">
        <v>43</v>
      </c>
    </row>
    <row r="116" spans="1:17" ht="28.8" x14ac:dyDescent="0.3">
      <c r="A116" s="27" t="s">
        <v>18</v>
      </c>
      <c r="B116" s="27" t="s">
        <v>55</v>
      </c>
      <c r="C116" s="27" t="s">
        <v>21</v>
      </c>
      <c r="D116" s="27" t="s">
        <v>20</v>
      </c>
      <c r="E116" s="27" t="s">
        <v>52</v>
      </c>
      <c r="F116" s="27" t="s">
        <v>38</v>
      </c>
      <c r="G116" s="27" t="s">
        <v>44</v>
      </c>
      <c r="H116" s="27" t="s">
        <v>49</v>
      </c>
      <c r="I116" s="27" t="s">
        <v>47</v>
      </c>
      <c r="J116" s="27" t="s">
        <v>48</v>
      </c>
      <c r="K116" s="27" t="s">
        <v>37</v>
      </c>
      <c r="L116" s="27" t="s">
        <v>25</v>
      </c>
      <c r="M116" s="28" t="s">
        <v>39</v>
      </c>
      <c r="N116" s="27" t="s">
        <v>40</v>
      </c>
      <c r="O116" s="27" t="s">
        <v>42</v>
      </c>
      <c r="P116" s="27" t="s">
        <v>41</v>
      </c>
      <c r="Q116" s="27" t="s">
        <v>29</v>
      </c>
    </row>
    <row r="117" spans="1:17" x14ac:dyDescent="0.3">
      <c r="A117" s="23"/>
      <c r="B117" s="7">
        <v>6</v>
      </c>
      <c r="C117" s="5">
        <v>4373757497</v>
      </c>
      <c r="D117" s="7">
        <v>2</v>
      </c>
      <c r="E117" s="7" t="s">
        <v>53</v>
      </c>
      <c r="F117" s="7" t="s">
        <v>98</v>
      </c>
      <c r="G117" s="5">
        <v>20000</v>
      </c>
      <c r="H117" s="74">
        <f>ROUND(K117/G117,4)</f>
        <v>266.03359999999998</v>
      </c>
      <c r="I117" s="68">
        <f>H117*G117</f>
        <v>5320672</v>
      </c>
      <c r="J117" s="5">
        <v>0</v>
      </c>
      <c r="K117" s="29">
        <f>J103</f>
        <v>5320672.5056438353</v>
      </c>
      <c r="L117" s="5" t="s">
        <v>26</v>
      </c>
      <c r="M117" s="48">
        <f>J6</f>
        <v>0.1245</v>
      </c>
      <c r="N117" s="6">
        <v>2E-3</v>
      </c>
      <c r="O117" s="23">
        <v>45196</v>
      </c>
      <c r="P117" s="46">
        <f>M117+N117</f>
        <v>0.1265</v>
      </c>
      <c r="Q117" s="5" t="s">
        <v>28</v>
      </c>
    </row>
    <row r="118" spans="1:17" x14ac:dyDescent="0.3">
      <c r="A118" s="41" t="s">
        <v>100</v>
      </c>
    </row>
    <row r="120" spans="1:17" s="12" customFormat="1" ht="18" collapsed="1" x14ac:dyDescent="0.35">
      <c r="A120" s="13" t="s">
        <v>15</v>
      </c>
      <c r="B120" s="14">
        <v>45195</v>
      </c>
    </row>
    <row r="121" spans="1:17" s="12" customFormat="1" x14ac:dyDescent="0.3">
      <c r="A121" s="12" t="s">
        <v>63</v>
      </c>
    </row>
    <row r="123" spans="1:17" x14ac:dyDescent="0.3">
      <c r="A123" s="275" t="s">
        <v>1</v>
      </c>
      <c r="B123" s="259" t="s">
        <v>61</v>
      </c>
      <c r="C123" s="260" t="s">
        <v>24</v>
      </c>
      <c r="D123" s="260"/>
      <c r="E123" s="261" t="s">
        <v>73</v>
      </c>
      <c r="F123" s="262" t="s">
        <v>77</v>
      </c>
      <c r="G123" s="263" t="s">
        <v>66</v>
      </c>
      <c r="H123" s="264"/>
      <c r="I123" s="269" t="s">
        <v>93</v>
      </c>
      <c r="J123" s="264" t="s">
        <v>64</v>
      </c>
    </row>
    <row r="124" spans="1:17" x14ac:dyDescent="0.3">
      <c r="A124" s="276"/>
      <c r="B124" s="259"/>
      <c r="C124" s="7" t="s">
        <v>74</v>
      </c>
      <c r="D124" s="7" t="s">
        <v>75</v>
      </c>
      <c r="E124" s="261"/>
      <c r="F124" s="262"/>
      <c r="G124" s="265"/>
      <c r="H124" s="266"/>
      <c r="I124" s="270"/>
      <c r="J124" s="267"/>
    </row>
    <row r="125" spans="1:17" x14ac:dyDescent="0.3">
      <c r="A125" s="224">
        <f>$C$7</f>
        <v>5307800</v>
      </c>
      <c r="B125" s="271">
        <v>2E-3</v>
      </c>
      <c r="C125" s="6">
        <f>F6</f>
        <v>0.124</v>
      </c>
      <c r="D125" s="21" t="s">
        <v>92</v>
      </c>
      <c r="E125" s="6">
        <f>B125+C125</f>
        <v>0.126</v>
      </c>
      <c r="F125" s="8">
        <f>F103</f>
        <v>1</v>
      </c>
      <c r="G125" s="251" t="s">
        <v>78</v>
      </c>
      <c r="H125" s="55">
        <f>A125*E125/365*F125</f>
        <v>1832.2816438356165</v>
      </c>
      <c r="I125" s="228">
        <f>A125+SUM(H125:H128)</f>
        <v>5318815.5027397256</v>
      </c>
      <c r="J125" s="226">
        <f>A125+SUM(H125:H129)</f>
        <v>5320637.605041096</v>
      </c>
    </row>
    <row r="126" spans="1:17" x14ac:dyDescent="0.3">
      <c r="A126" s="224"/>
      <c r="B126" s="271"/>
      <c r="C126" s="6">
        <f>G6</f>
        <v>0.12470000000000001</v>
      </c>
      <c r="D126" s="21" t="s">
        <v>92</v>
      </c>
      <c r="E126" s="6">
        <f>B125+C126</f>
        <v>0.12670000000000001</v>
      </c>
      <c r="F126" s="8">
        <f>F104</f>
        <v>1</v>
      </c>
      <c r="G126" s="252"/>
      <c r="H126" s="56">
        <f>A125*E126/365*F126</f>
        <v>1842.46098630137</v>
      </c>
      <c r="I126" s="268"/>
      <c r="J126" s="244"/>
    </row>
    <row r="127" spans="1:17" x14ac:dyDescent="0.3">
      <c r="A127" s="224"/>
      <c r="B127" s="271"/>
      <c r="C127" s="6">
        <f>J6</f>
        <v>0.1245</v>
      </c>
      <c r="D127" s="21" t="s">
        <v>92</v>
      </c>
      <c r="E127" s="6">
        <f>B125+C127</f>
        <v>0.1265</v>
      </c>
      <c r="F127" s="8">
        <f>F105</f>
        <v>3</v>
      </c>
      <c r="G127" s="252"/>
      <c r="H127" s="56">
        <f>A125*E127/365*F127</f>
        <v>5518.6578082191772</v>
      </c>
      <c r="I127" s="268"/>
      <c r="J127" s="244"/>
    </row>
    <row r="128" spans="1:17" x14ac:dyDescent="0.3">
      <c r="A128" s="224"/>
      <c r="B128" s="271"/>
      <c r="C128" s="49">
        <f>K6</f>
        <v>0.12330000000000001</v>
      </c>
      <c r="D128" s="21" t="s">
        <v>92</v>
      </c>
      <c r="E128" s="6">
        <f>B125+C128</f>
        <v>0.12529999999999999</v>
      </c>
      <c r="F128" s="8">
        <f>B120-B98</f>
        <v>1</v>
      </c>
      <c r="G128" s="253"/>
      <c r="H128" s="54">
        <f>A125*E128/365*F128</f>
        <v>1822.102301369863</v>
      </c>
      <c r="I128" s="229"/>
      <c r="J128" s="244"/>
    </row>
    <row r="129" spans="1:17" x14ac:dyDescent="0.3">
      <c r="A129" s="224"/>
      <c r="B129" s="271"/>
      <c r="C129" s="78">
        <f>K6</f>
        <v>0.12330000000000001</v>
      </c>
      <c r="D129" s="21" t="s">
        <v>92</v>
      </c>
      <c r="E129" s="40">
        <f>B125+C129</f>
        <v>0.12529999999999999</v>
      </c>
      <c r="F129" s="8">
        <f>C5-B120</f>
        <v>1</v>
      </c>
      <c r="G129" s="53" t="s">
        <v>79</v>
      </c>
      <c r="H129" s="54">
        <f>A125*E129/365*F129</f>
        <v>1822.102301369863</v>
      </c>
      <c r="I129" s="7" t="s">
        <v>43</v>
      </c>
      <c r="J129" s="227"/>
    </row>
    <row r="137" spans="1:17" ht="57.6" x14ac:dyDescent="0.3">
      <c r="A137" s="27" t="s">
        <v>19</v>
      </c>
      <c r="B137" s="27" t="s">
        <v>59</v>
      </c>
      <c r="C137" s="27" t="s">
        <v>22</v>
      </c>
      <c r="D137" s="27" t="s">
        <v>33</v>
      </c>
      <c r="E137" s="27" t="s">
        <v>51</v>
      </c>
      <c r="F137" s="27" t="s">
        <v>31</v>
      </c>
      <c r="G137" s="27" t="s">
        <v>45</v>
      </c>
      <c r="H137" s="27" t="s">
        <v>30</v>
      </c>
      <c r="I137" s="27" t="s">
        <v>50</v>
      </c>
      <c r="J137" s="27" t="s">
        <v>46</v>
      </c>
      <c r="K137" s="27" t="s">
        <v>60</v>
      </c>
      <c r="L137" s="27" t="s">
        <v>24</v>
      </c>
      <c r="M137" s="27" t="s">
        <v>32</v>
      </c>
      <c r="N137" s="27" t="s">
        <v>27</v>
      </c>
      <c r="O137" s="27" t="s">
        <v>35</v>
      </c>
      <c r="P137" s="27" t="s">
        <v>43</v>
      </c>
      <c r="Q137" s="27" t="s">
        <v>43</v>
      </c>
    </row>
    <row r="138" spans="1:17" ht="28.8" x14ac:dyDescent="0.3">
      <c r="A138" s="27" t="s">
        <v>18</v>
      </c>
      <c r="B138" s="27" t="s">
        <v>55</v>
      </c>
      <c r="C138" s="27" t="s">
        <v>21</v>
      </c>
      <c r="D138" s="27" t="s">
        <v>20</v>
      </c>
      <c r="E138" s="27" t="s">
        <v>52</v>
      </c>
      <c r="F138" s="27" t="s">
        <v>38</v>
      </c>
      <c r="G138" s="27" t="s">
        <v>44</v>
      </c>
      <c r="H138" s="27" t="s">
        <v>49</v>
      </c>
      <c r="I138" s="27" t="s">
        <v>47</v>
      </c>
      <c r="J138" s="27" t="s">
        <v>48</v>
      </c>
      <c r="K138" s="27" t="s">
        <v>37</v>
      </c>
      <c r="L138" s="27" t="s">
        <v>25</v>
      </c>
      <c r="M138" s="28" t="s">
        <v>39</v>
      </c>
      <c r="N138" s="27" t="s">
        <v>40</v>
      </c>
      <c r="O138" s="27" t="s">
        <v>42</v>
      </c>
      <c r="P138" s="27" t="s">
        <v>41</v>
      </c>
      <c r="Q138" s="27" t="s">
        <v>29</v>
      </c>
    </row>
    <row r="139" spans="1:17" x14ac:dyDescent="0.3">
      <c r="A139" s="23"/>
      <c r="B139" s="7">
        <v>6</v>
      </c>
      <c r="C139" s="5">
        <v>4373757497</v>
      </c>
      <c r="D139" s="7">
        <v>2</v>
      </c>
      <c r="E139" s="7" t="s">
        <v>53</v>
      </c>
      <c r="F139" s="7" t="s">
        <v>98</v>
      </c>
      <c r="G139" s="5">
        <v>20000</v>
      </c>
      <c r="H139" s="74">
        <f>ROUND(K139/G139,4)</f>
        <v>266.03190000000001</v>
      </c>
      <c r="I139" s="68">
        <f>H139*G139</f>
        <v>5320638</v>
      </c>
      <c r="J139" s="5">
        <v>0</v>
      </c>
      <c r="K139" s="29">
        <f>J125</f>
        <v>5320637.605041096</v>
      </c>
      <c r="L139" s="5" t="s">
        <v>26</v>
      </c>
      <c r="M139" s="48">
        <f>K6</f>
        <v>0.12330000000000001</v>
      </c>
      <c r="N139" s="6">
        <v>2E-3</v>
      </c>
      <c r="O139" s="23">
        <v>45196</v>
      </c>
      <c r="P139" s="46">
        <f>M139+N139</f>
        <v>0.12529999999999999</v>
      </c>
      <c r="Q139" s="5" t="s">
        <v>28</v>
      </c>
    </row>
    <row r="140" spans="1:17" x14ac:dyDescent="0.3">
      <c r="A140" s="41" t="s">
        <v>100</v>
      </c>
    </row>
    <row r="142" spans="1:17" s="12" customFormat="1" ht="18" collapsed="1" x14ac:dyDescent="0.35">
      <c r="A142" s="13" t="s">
        <v>83</v>
      </c>
      <c r="B142" s="14">
        <v>45196</v>
      </c>
    </row>
    <row r="143" spans="1:17" s="12" customFormat="1" x14ac:dyDescent="0.3">
      <c r="A143" s="12" t="s">
        <v>17</v>
      </c>
    </row>
    <row r="145" spans="1:17" x14ac:dyDescent="0.3">
      <c r="A145" s="275" t="s">
        <v>1</v>
      </c>
      <c r="B145" s="259" t="s">
        <v>61</v>
      </c>
      <c r="C145" s="260" t="s">
        <v>24</v>
      </c>
      <c r="D145" s="260"/>
      <c r="E145" s="261" t="s">
        <v>73</v>
      </c>
      <c r="F145" s="262" t="s">
        <v>77</v>
      </c>
      <c r="G145" s="263" t="s">
        <v>66</v>
      </c>
      <c r="H145" s="264"/>
      <c r="I145" s="264" t="s">
        <v>23</v>
      </c>
      <c r="J145" s="269" t="s">
        <v>64</v>
      </c>
    </row>
    <row r="146" spans="1:17" x14ac:dyDescent="0.3">
      <c r="A146" s="276"/>
      <c r="B146" s="259"/>
      <c r="C146" s="7" t="s">
        <v>74</v>
      </c>
      <c r="D146" s="7" t="s">
        <v>75</v>
      </c>
      <c r="E146" s="261"/>
      <c r="F146" s="262"/>
      <c r="G146" s="265"/>
      <c r="H146" s="266"/>
      <c r="I146" s="267"/>
      <c r="J146" s="270"/>
    </row>
    <row r="147" spans="1:17" x14ac:dyDescent="0.3">
      <c r="A147" s="224">
        <f>$C$7</f>
        <v>5307800</v>
      </c>
      <c r="B147" s="271">
        <v>2E-3</v>
      </c>
      <c r="C147" s="6">
        <f>F6</f>
        <v>0.124</v>
      </c>
      <c r="D147" s="21" t="s">
        <v>92</v>
      </c>
      <c r="E147" s="6">
        <f>$B$147+C147</f>
        <v>0.126</v>
      </c>
      <c r="F147" s="50">
        <f>F125</f>
        <v>1</v>
      </c>
      <c r="G147" s="251" t="s">
        <v>78</v>
      </c>
      <c r="H147" s="55">
        <f>$A$147*E147/365*F147</f>
        <v>1832.2816438356165</v>
      </c>
      <c r="I147" s="228">
        <f>A147+SUM(H147:H151)</f>
        <v>5320650.6927671237</v>
      </c>
      <c r="J147" s="254">
        <f>A147+SUM(H147:H151)</f>
        <v>5320650.6927671237</v>
      </c>
    </row>
    <row r="148" spans="1:17" x14ac:dyDescent="0.3">
      <c r="A148" s="224"/>
      <c r="B148" s="271"/>
      <c r="C148" s="6">
        <f>G6</f>
        <v>0.12470000000000001</v>
      </c>
      <c r="D148" s="21" t="s">
        <v>92</v>
      </c>
      <c r="E148" s="6">
        <f t="shared" ref="E148:E151" si="0">$B$147+C148</f>
        <v>0.12670000000000001</v>
      </c>
      <c r="F148" s="50">
        <f>F126</f>
        <v>1</v>
      </c>
      <c r="G148" s="252"/>
      <c r="H148" s="56">
        <f>$A$147*E148/365*F148</f>
        <v>1842.46098630137</v>
      </c>
      <c r="I148" s="268"/>
      <c r="J148" s="255"/>
    </row>
    <row r="149" spans="1:17" x14ac:dyDescent="0.3">
      <c r="A149" s="224"/>
      <c r="B149" s="271"/>
      <c r="C149" s="6">
        <f>J6</f>
        <v>0.1245</v>
      </c>
      <c r="D149" s="21" t="s">
        <v>92</v>
      </c>
      <c r="E149" s="6">
        <f t="shared" si="0"/>
        <v>0.1265</v>
      </c>
      <c r="F149" s="50">
        <f>F127</f>
        <v>3</v>
      </c>
      <c r="G149" s="252"/>
      <c r="H149" s="56">
        <f t="shared" ref="H149:H150" si="1">$A$147*E149/365*F149</f>
        <v>5518.6578082191772</v>
      </c>
      <c r="I149" s="268"/>
      <c r="J149" s="255"/>
    </row>
    <row r="150" spans="1:17" x14ac:dyDescent="0.3">
      <c r="A150" s="224"/>
      <c r="B150" s="271"/>
      <c r="C150" s="6">
        <f>K6</f>
        <v>0.12330000000000001</v>
      </c>
      <c r="D150" s="21" t="s">
        <v>92</v>
      </c>
      <c r="E150" s="6">
        <f t="shared" si="0"/>
        <v>0.12529999999999999</v>
      </c>
      <c r="F150" s="50">
        <f>F128</f>
        <v>1</v>
      </c>
      <c r="G150" s="252"/>
      <c r="H150" s="56">
        <f t="shared" si="1"/>
        <v>1822.102301369863</v>
      </c>
      <c r="I150" s="268"/>
      <c r="J150" s="255"/>
    </row>
    <row r="151" spans="1:17" x14ac:dyDescent="0.3">
      <c r="A151" s="224"/>
      <c r="B151" s="271"/>
      <c r="C151" s="49">
        <f>L6</f>
        <v>0.1242</v>
      </c>
      <c r="D151" s="21" t="s">
        <v>92</v>
      </c>
      <c r="E151" s="6">
        <f t="shared" si="0"/>
        <v>0.12620000000000001</v>
      </c>
      <c r="F151" s="50">
        <f>F129</f>
        <v>1</v>
      </c>
      <c r="G151" s="253"/>
      <c r="H151" s="54">
        <f>A147*E151/365*F151</f>
        <v>1835.1900273972603</v>
      </c>
      <c r="I151" s="229"/>
      <c r="J151" s="256"/>
    </row>
    <row r="153" spans="1:17" x14ac:dyDescent="0.3">
      <c r="K153" s="1"/>
      <c r="L153" s="2"/>
      <c r="M153" s="2"/>
      <c r="O153" s="3"/>
    </row>
    <row r="154" spans="1:17" x14ac:dyDescent="0.3">
      <c r="K154" s="1"/>
      <c r="L154" s="2"/>
      <c r="M154" s="2"/>
      <c r="O154" s="3"/>
    </row>
    <row r="155" spans="1:17" x14ac:dyDescent="0.3">
      <c r="K155" s="1"/>
      <c r="L155" s="2"/>
      <c r="M155" s="2"/>
      <c r="O155" s="3"/>
    </row>
    <row r="156" spans="1:17" x14ac:dyDescent="0.3">
      <c r="L156" s="2"/>
      <c r="M156" s="2"/>
      <c r="O156" s="3"/>
    </row>
    <row r="157" spans="1:17" x14ac:dyDescent="0.3">
      <c r="L157" s="2"/>
      <c r="M157" s="2"/>
      <c r="O157" s="3"/>
    </row>
    <row r="159" spans="1:17" ht="57.6" x14ac:dyDescent="0.3">
      <c r="A159" s="27" t="s">
        <v>19</v>
      </c>
      <c r="B159" s="27" t="s">
        <v>59</v>
      </c>
      <c r="C159" s="27" t="s">
        <v>22</v>
      </c>
      <c r="D159" s="27" t="s">
        <v>33</v>
      </c>
      <c r="E159" s="27" t="s">
        <v>51</v>
      </c>
      <c r="F159" s="27" t="s">
        <v>31</v>
      </c>
      <c r="G159" s="27" t="s">
        <v>45</v>
      </c>
      <c r="H159" s="27" t="s">
        <v>30</v>
      </c>
      <c r="I159" s="27" t="s">
        <v>50</v>
      </c>
      <c r="J159" s="27" t="s">
        <v>46</v>
      </c>
      <c r="K159" s="27" t="s">
        <v>60</v>
      </c>
      <c r="L159" s="27" t="s">
        <v>24</v>
      </c>
      <c r="M159" s="27" t="s">
        <v>32</v>
      </c>
      <c r="N159" s="27" t="s">
        <v>27</v>
      </c>
      <c r="O159" s="27" t="s">
        <v>35</v>
      </c>
      <c r="P159" s="27" t="s">
        <v>43</v>
      </c>
      <c r="Q159" s="27" t="s">
        <v>43</v>
      </c>
    </row>
    <row r="160" spans="1:17" ht="28.8" x14ac:dyDescent="0.3">
      <c r="A160" s="27" t="s">
        <v>18</v>
      </c>
      <c r="B160" s="27" t="s">
        <v>55</v>
      </c>
      <c r="C160" s="27" t="s">
        <v>21</v>
      </c>
      <c r="D160" s="27" t="s">
        <v>20</v>
      </c>
      <c r="E160" s="27" t="s">
        <v>52</v>
      </c>
      <c r="F160" s="27" t="s">
        <v>38</v>
      </c>
      <c r="G160" s="27" t="s">
        <v>44</v>
      </c>
      <c r="H160" s="27" t="s">
        <v>49</v>
      </c>
      <c r="I160" s="27" t="s">
        <v>47</v>
      </c>
      <c r="J160" s="27" t="s">
        <v>48</v>
      </c>
      <c r="K160" s="27" t="s">
        <v>37</v>
      </c>
      <c r="L160" s="27" t="s">
        <v>25</v>
      </c>
      <c r="M160" s="28" t="s">
        <v>39</v>
      </c>
      <c r="N160" s="27" t="s">
        <v>40</v>
      </c>
      <c r="O160" s="27" t="s">
        <v>42</v>
      </c>
      <c r="P160" s="27" t="s">
        <v>41</v>
      </c>
      <c r="Q160" s="27" t="s">
        <v>29</v>
      </c>
    </row>
    <row r="161" spans="1:17" x14ac:dyDescent="0.3">
      <c r="A161" s="23"/>
      <c r="B161" s="7">
        <v>1</v>
      </c>
      <c r="C161" s="5">
        <v>4373757497</v>
      </c>
      <c r="D161" s="7">
        <v>2</v>
      </c>
      <c r="E161" s="7" t="s">
        <v>53</v>
      </c>
      <c r="F161" s="7" t="s">
        <v>98</v>
      </c>
      <c r="G161" s="5">
        <v>20000</v>
      </c>
      <c r="H161" s="74">
        <f>ROUND(K161/G161,4)</f>
        <v>266.03250000000003</v>
      </c>
      <c r="I161" s="68">
        <f>H161*G161</f>
        <v>5320650.0000000009</v>
      </c>
      <c r="J161" s="5">
        <v>0</v>
      </c>
      <c r="K161" s="29">
        <f>J147</f>
        <v>5320650.6927671237</v>
      </c>
      <c r="L161" s="5" t="s">
        <v>26</v>
      </c>
      <c r="M161" s="48">
        <f>K42</f>
        <v>0</v>
      </c>
      <c r="N161" s="6">
        <v>2E-3</v>
      </c>
      <c r="O161" s="23">
        <v>45196</v>
      </c>
      <c r="P161" s="46">
        <f>M161+N161</f>
        <v>2E-3</v>
      </c>
      <c r="Q161" s="5" t="s">
        <v>28</v>
      </c>
    </row>
    <row r="162" spans="1:17" x14ac:dyDescent="0.3">
      <c r="A162" s="41" t="s">
        <v>103</v>
      </c>
      <c r="L162" s="2"/>
      <c r="M162" s="2"/>
    </row>
    <row r="163" spans="1:17" x14ac:dyDescent="0.3">
      <c r="L163" s="2"/>
      <c r="M163" s="2"/>
      <c r="O163" s="3"/>
    </row>
  </sheetData>
  <mergeCells count="75">
    <mergeCell ref="E7:L7"/>
    <mergeCell ref="A13:A14"/>
    <mergeCell ref="B13:B14"/>
    <mergeCell ref="C13:D13"/>
    <mergeCell ref="E13:E14"/>
    <mergeCell ref="F13:F14"/>
    <mergeCell ref="G13:H14"/>
    <mergeCell ref="J13:J14"/>
    <mergeCell ref="I13:I14"/>
    <mergeCell ref="J54:J55"/>
    <mergeCell ref="J56:J57"/>
    <mergeCell ref="A56:A57"/>
    <mergeCell ref="B56:B57"/>
    <mergeCell ref="A15:A16"/>
    <mergeCell ref="B15:B16"/>
    <mergeCell ref="J15:J16"/>
    <mergeCell ref="A54:A55"/>
    <mergeCell ref="B54:B55"/>
    <mergeCell ref="C54:D54"/>
    <mergeCell ref="E54:E55"/>
    <mergeCell ref="F54:F55"/>
    <mergeCell ref="G54:H55"/>
    <mergeCell ref="I54:I55"/>
    <mergeCell ref="I77:I78"/>
    <mergeCell ref="J77:J78"/>
    <mergeCell ref="A79:A81"/>
    <mergeCell ref="B79:B81"/>
    <mergeCell ref="G79:G80"/>
    <mergeCell ref="I79:I80"/>
    <mergeCell ref="A77:A78"/>
    <mergeCell ref="B77:B78"/>
    <mergeCell ref="C77:D77"/>
    <mergeCell ref="E77:E78"/>
    <mergeCell ref="F77:F78"/>
    <mergeCell ref="G77:H78"/>
    <mergeCell ref="J79:J81"/>
    <mergeCell ref="G101:H102"/>
    <mergeCell ref="I101:I102"/>
    <mergeCell ref="J101:J102"/>
    <mergeCell ref="A103:A106"/>
    <mergeCell ref="B103:B106"/>
    <mergeCell ref="G103:G105"/>
    <mergeCell ref="I103:I105"/>
    <mergeCell ref="J103:J106"/>
    <mergeCell ref="A101:A102"/>
    <mergeCell ref="B101:B102"/>
    <mergeCell ref="C101:D101"/>
    <mergeCell ref="E101:E102"/>
    <mergeCell ref="F101:F102"/>
    <mergeCell ref="G123:H124"/>
    <mergeCell ref="I123:I124"/>
    <mergeCell ref="J123:J124"/>
    <mergeCell ref="A125:A129"/>
    <mergeCell ref="B125:B129"/>
    <mergeCell ref="G125:G128"/>
    <mergeCell ref="I125:I128"/>
    <mergeCell ref="J125:J129"/>
    <mergeCell ref="A123:A124"/>
    <mergeCell ref="B123:B124"/>
    <mergeCell ref="C123:D123"/>
    <mergeCell ref="E123:E124"/>
    <mergeCell ref="F123:F124"/>
    <mergeCell ref="I145:I146"/>
    <mergeCell ref="J145:J146"/>
    <mergeCell ref="A147:A151"/>
    <mergeCell ref="B147:B151"/>
    <mergeCell ref="G147:G151"/>
    <mergeCell ref="I147:I151"/>
    <mergeCell ref="J147:J151"/>
    <mergeCell ref="A145:A146"/>
    <mergeCell ref="B145:B146"/>
    <mergeCell ref="C145:D145"/>
    <mergeCell ref="E145:E146"/>
    <mergeCell ref="F145:F146"/>
    <mergeCell ref="G145:H14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B5B-2448-45F1-BA00-0F75590AFEF6}">
  <dimension ref="A22:L73"/>
  <sheetViews>
    <sheetView zoomScale="80" zoomScaleNormal="80" workbookViewId="0">
      <selection activeCell="L50" sqref="L50"/>
    </sheetView>
  </sheetViews>
  <sheetFormatPr defaultRowHeight="14.4" x14ac:dyDescent="0.3"/>
  <cols>
    <col min="1" max="5" width="15" customWidth="1"/>
    <col min="6" max="6" width="18" customWidth="1"/>
    <col min="7" max="7" width="20" customWidth="1"/>
    <col min="8" max="8" width="25.21875" customWidth="1"/>
    <col min="9" max="10" width="15" customWidth="1"/>
    <col min="11" max="12" width="10.44140625" bestFit="1" customWidth="1"/>
    <col min="13" max="13" width="14.6640625" bestFit="1" customWidth="1"/>
    <col min="16" max="16" width="14" bestFit="1" customWidth="1"/>
    <col min="17" max="17" width="14.5546875" bestFit="1" customWidth="1"/>
    <col min="18" max="18" width="14.6640625" bestFit="1" customWidth="1"/>
  </cols>
  <sheetData>
    <row r="22" spans="1:12" x14ac:dyDescent="0.3">
      <c r="K22" s="10"/>
      <c r="L22" s="10"/>
    </row>
    <row r="23" spans="1:12" x14ac:dyDescent="0.3">
      <c r="K23" s="10"/>
    </row>
    <row r="24" spans="1:12" x14ac:dyDescent="0.3">
      <c r="G24" t="s">
        <v>10</v>
      </c>
      <c r="H24" t="s">
        <v>11</v>
      </c>
      <c r="L24" s="10"/>
    </row>
    <row r="25" spans="1:12" x14ac:dyDescent="0.3">
      <c r="B25" s="4" t="s">
        <v>7</v>
      </c>
      <c r="C25" t="s">
        <v>5</v>
      </c>
      <c r="D25" s="1">
        <v>3992023.65</v>
      </c>
      <c r="E25" s="2">
        <v>0.1245</v>
      </c>
      <c r="F25" s="2">
        <v>2E-3</v>
      </c>
      <c r="G25" s="1">
        <f>D25*(E25+F25)/365*93</f>
        <v>128668.93761760273</v>
      </c>
      <c r="H25" s="1">
        <f>D25*(E25+F25)/366*267</f>
        <v>368395.06773381145</v>
      </c>
      <c r="I25" s="3">
        <f>D25+G25+H25</f>
        <v>4489087.6553514143</v>
      </c>
    </row>
    <row r="26" spans="1:12" x14ac:dyDescent="0.3">
      <c r="B26" s="4" t="s">
        <v>7</v>
      </c>
      <c r="C26" t="s">
        <v>6</v>
      </c>
      <c r="D26" s="1">
        <v>3992023.65</v>
      </c>
      <c r="E26" s="2">
        <v>0.1245</v>
      </c>
      <c r="F26" s="2">
        <v>2E-3</v>
      </c>
      <c r="G26" s="1">
        <f>D26*(E26+F26)/365*90</f>
        <v>124518.32672671232</v>
      </c>
      <c r="H26" s="1">
        <f>D26*(E26+F26)/366*270</f>
        <v>372534.33815778687</v>
      </c>
      <c r="I26" s="3">
        <f>D26+G26+H26</f>
        <v>4489076.3148844987</v>
      </c>
    </row>
    <row r="27" spans="1:12" x14ac:dyDescent="0.3">
      <c r="D27" s="1"/>
      <c r="E27" s="2"/>
      <c r="F27" s="2"/>
    </row>
    <row r="28" spans="1:12" x14ac:dyDescent="0.3">
      <c r="B28" t="s">
        <v>8</v>
      </c>
      <c r="C28" t="s">
        <v>5</v>
      </c>
      <c r="D28" s="1">
        <v>3992023.65</v>
      </c>
      <c r="E28" s="2">
        <v>0.1245</v>
      </c>
      <c r="F28" s="2">
        <v>2E-3</v>
      </c>
      <c r="G28" s="1">
        <f>D28*(E28+F28)/365*7</f>
        <v>9684.758745410958</v>
      </c>
      <c r="I28" s="3">
        <f>D28+G28+H28</f>
        <v>4001708.4087454109</v>
      </c>
    </row>
    <row r="29" spans="1:12" x14ac:dyDescent="0.3">
      <c r="B29" t="s">
        <v>8</v>
      </c>
      <c r="C29" t="s">
        <v>6</v>
      </c>
      <c r="D29" s="1">
        <v>3992023.65</v>
      </c>
      <c r="E29" s="2">
        <v>0.1245</v>
      </c>
      <c r="F29" s="2">
        <v>2E-3</v>
      </c>
      <c r="G29" s="1">
        <f t="shared" ref="G29:G30" si="0">D29*(E29+F29)/365*7</f>
        <v>9684.758745410958</v>
      </c>
      <c r="I29" s="3">
        <f t="shared" ref="I29:I30" si="1">D29+G29+H29</f>
        <v>4001708.4087454109</v>
      </c>
    </row>
    <row r="30" spans="1:12" x14ac:dyDescent="0.3">
      <c r="B30" t="s">
        <v>8</v>
      </c>
      <c r="C30" t="s">
        <v>9</v>
      </c>
      <c r="D30" s="1">
        <v>3992023.65</v>
      </c>
      <c r="E30" s="2">
        <v>0.1245</v>
      </c>
      <c r="F30" s="2">
        <v>2E-3</v>
      </c>
      <c r="G30" s="1">
        <f t="shared" si="0"/>
        <v>9684.758745410958</v>
      </c>
      <c r="I30" s="3">
        <f t="shared" si="1"/>
        <v>4001708.4087454109</v>
      </c>
    </row>
    <row r="32" spans="1:12" x14ac:dyDescent="0.3">
      <c r="A32" s="7" t="s">
        <v>122</v>
      </c>
      <c r="B32" s="7" t="s">
        <v>123</v>
      </c>
      <c r="C32" s="7" t="s">
        <v>31</v>
      </c>
      <c r="D32" s="7" t="s">
        <v>1</v>
      </c>
      <c r="E32" s="7" t="s">
        <v>125</v>
      </c>
      <c r="F32" s="7" t="s">
        <v>124</v>
      </c>
      <c r="G32" s="7" t="s">
        <v>24</v>
      </c>
      <c r="H32" s="7" t="s">
        <v>126</v>
      </c>
      <c r="I32" s="19"/>
    </row>
    <row r="33" spans="1:9" x14ac:dyDescent="0.3">
      <c r="A33" s="7" t="s">
        <v>104</v>
      </c>
      <c r="B33" s="7" t="s">
        <v>127</v>
      </c>
      <c r="C33" s="7" t="s">
        <v>5</v>
      </c>
      <c r="D33" s="167">
        <v>3992023.65</v>
      </c>
      <c r="E33" s="168">
        <v>360</v>
      </c>
      <c r="F33" s="7" t="s">
        <v>128</v>
      </c>
      <c r="G33" s="7" t="s">
        <v>129</v>
      </c>
      <c r="H33" s="7" t="s">
        <v>130</v>
      </c>
      <c r="I33" s="19"/>
    </row>
    <row r="34" spans="1:9" x14ac:dyDescent="0.3">
      <c r="A34" s="19"/>
      <c r="B34" s="19"/>
      <c r="C34" s="19"/>
      <c r="D34" s="19"/>
      <c r="E34" s="19"/>
      <c r="F34" s="19"/>
      <c r="G34" s="19"/>
      <c r="H34" s="19"/>
      <c r="I34" s="19"/>
    </row>
    <row r="35" spans="1:9" s="87" customFormat="1" ht="28.8" customHeight="1" x14ac:dyDescent="0.3">
      <c r="A35" s="230" t="s">
        <v>1</v>
      </c>
      <c r="B35" s="232" t="s">
        <v>61</v>
      </c>
      <c r="C35" s="153" t="s">
        <v>24</v>
      </c>
      <c r="D35" s="233" t="s">
        <v>73</v>
      </c>
      <c r="E35" s="234" t="s">
        <v>120</v>
      </c>
      <c r="F35" s="234" t="s">
        <v>121</v>
      </c>
      <c r="G35" s="154" t="s">
        <v>66</v>
      </c>
      <c r="H35" s="155"/>
      <c r="I35" s="155" t="s">
        <v>64</v>
      </c>
    </row>
    <row r="36" spans="1:9" s="87" customFormat="1" x14ac:dyDescent="0.3">
      <c r="A36" s="231"/>
      <c r="B36" s="232"/>
      <c r="C36" s="90" t="s">
        <v>74</v>
      </c>
      <c r="D36" s="233"/>
      <c r="E36" s="234"/>
      <c r="F36" s="234"/>
      <c r="G36" s="156"/>
      <c r="H36" s="157"/>
      <c r="I36" s="157"/>
    </row>
    <row r="37" spans="1:9" s="87" customFormat="1" x14ac:dyDescent="0.3">
      <c r="A37" s="167">
        <v>3992023.65</v>
      </c>
      <c r="B37" s="152">
        <v>2E-3</v>
      </c>
      <c r="C37" s="169">
        <v>0.1245</v>
      </c>
      <c r="D37" s="142">
        <f>B37+C37</f>
        <v>0.1265</v>
      </c>
      <c r="E37" s="170">
        <v>93</v>
      </c>
      <c r="F37" s="170">
        <v>267</v>
      </c>
      <c r="G37" s="171" t="s">
        <v>78</v>
      </c>
      <c r="H37" s="172">
        <f>A37*D37*(E37/365+F37/366)</f>
        <v>497064.00535141421</v>
      </c>
      <c r="I37" s="178">
        <f>A37+H37</f>
        <v>4489087.6553514143</v>
      </c>
    </row>
    <row r="38" spans="1:9" s="87" customFormat="1" x14ac:dyDescent="0.3">
      <c r="A38" s="173"/>
      <c r="B38" s="106"/>
      <c r="C38" s="174"/>
      <c r="D38" s="175"/>
      <c r="E38" s="123"/>
      <c r="F38" s="123"/>
      <c r="G38" s="176"/>
      <c r="H38" s="177"/>
      <c r="I38" s="83"/>
    </row>
    <row r="39" spans="1:9" s="87" customFormat="1" x14ac:dyDescent="0.3">
      <c r="A39" s="173"/>
      <c r="B39" s="106"/>
      <c r="C39" s="174"/>
      <c r="D39" s="175"/>
      <c r="E39" s="123"/>
      <c r="F39" s="123"/>
      <c r="G39" s="176"/>
      <c r="H39" s="177"/>
      <c r="I39" s="83"/>
    </row>
    <row r="40" spans="1:9" x14ac:dyDescent="0.3">
      <c r="A40" s="19"/>
      <c r="B40" s="19"/>
      <c r="C40" s="19"/>
      <c r="D40" s="19"/>
      <c r="E40" s="19"/>
      <c r="F40" s="19"/>
      <c r="G40" s="19"/>
      <c r="H40" s="19"/>
      <c r="I40" s="19"/>
    </row>
    <row r="41" spans="1:9" x14ac:dyDescent="0.3">
      <c r="A41" s="7" t="s">
        <v>122</v>
      </c>
      <c r="B41" s="7" t="s">
        <v>123</v>
      </c>
      <c r="C41" s="7" t="s">
        <v>31</v>
      </c>
      <c r="D41" s="7" t="s">
        <v>1</v>
      </c>
      <c r="E41" s="7" t="s">
        <v>125</v>
      </c>
      <c r="F41" s="7" t="s">
        <v>124</v>
      </c>
      <c r="G41" s="7" t="s">
        <v>24</v>
      </c>
      <c r="H41" s="7" t="s">
        <v>126</v>
      </c>
      <c r="I41" s="19"/>
    </row>
    <row r="42" spans="1:9" x14ac:dyDescent="0.3">
      <c r="A42" s="7" t="s">
        <v>104</v>
      </c>
      <c r="B42" s="7" t="s">
        <v>127</v>
      </c>
      <c r="C42" s="7" t="s">
        <v>5</v>
      </c>
      <c r="D42" s="167">
        <v>3992023.65</v>
      </c>
      <c r="E42" s="168">
        <v>360</v>
      </c>
      <c r="F42" s="7" t="s">
        <v>128</v>
      </c>
      <c r="G42" s="7" t="s">
        <v>129</v>
      </c>
      <c r="H42" s="7" t="s">
        <v>130</v>
      </c>
      <c r="I42" s="19"/>
    </row>
    <row r="43" spans="1:9" x14ac:dyDescent="0.3">
      <c r="A43" s="19"/>
      <c r="B43" s="19"/>
      <c r="C43" s="19"/>
      <c r="D43" s="19"/>
      <c r="E43" s="19"/>
      <c r="F43" s="19"/>
      <c r="G43" s="19"/>
      <c r="H43" s="19"/>
      <c r="I43" s="19"/>
    </row>
    <row r="44" spans="1:9" ht="28.8" x14ac:dyDescent="0.3">
      <c r="A44" s="230" t="s">
        <v>1</v>
      </c>
      <c r="B44" s="232" t="s">
        <v>61</v>
      </c>
      <c r="C44" s="166" t="s">
        <v>24</v>
      </c>
      <c r="D44" s="233" t="s">
        <v>73</v>
      </c>
      <c r="E44" s="234" t="s">
        <v>120</v>
      </c>
      <c r="F44" s="234" t="s">
        <v>121</v>
      </c>
      <c r="G44" s="154" t="s">
        <v>66</v>
      </c>
      <c r="H44" s="155"/>
      <c r="I44" s="155" t="s">
        <v>64</v>
      </c>
    </row>
    <row r="45" spans="1:9" x14ac:dyDescent="0.3">
      <c r="A45" s="231"/>
      <c r="B45" s="232"/>
      <c r="C45" s="90" t="s">
        <v>74</v>
      </c>
      <c r="D45" s="233"/>
      <c r="E45" s="234"/>
      <c r="F45" s="234"/>
      <c r="G45" s="156"/>
      <c r="H45" s="157"/>
      <c r="I45" s="157"/>
    </row>
    <row r="46" spans="1:9" x14ac:dyDescent="0.3">
      <c r="A46" s="167">
        <v>3992023.65</v>
      </c>
      <c r="B46" s="152">
        <v>2E-3</v>
      </c>
      <c r="C46" s="169">
        <v>0.1245</v>
      </c>
      <c r="D46" s="142">
        <f>B46+C46</f>
        <v>0.1265</v>
      </c>
      <c r="E46" s="170">
        <v>90</v>
      </c>
      <c r="F46" s="170">
        <v>270</v>
      </c>
      <c r="G46" s="171" t="s">
        <v>78</v>
      </c>
      <c r="H46" s="172">
        <f>A46*D46*(E46/365+F46/366)</f>
        <v>497052.66488449922</v>
      </c>
      <c r="I46" s="178">
        <f>A46+H46</f>
        <v>4489076.3148844987</v>
      </c>
    </row>
    <row r="47" spans="1:9" x14ac:dyDescent="0.3">
      <c r="A47" s="19"/>
      <c r="B47" s="19"/>
      <c r="C47" s="19"/>
      <c r="D47" s="19"/>
      <c r="E47" s="19"/>
      <c r="F47" s="19"/>
      <c r="G47" s="19"/>
      <c r="H47" s="19"/>
      <c r="I47" s="19"/>
    </row>
    <row r="48" spans="1:9" x14ac:dyDescent="0.3">
      <c r="A48" s="19"/>
      <c r="B48" s="19"/>
      <c r="C48" s="19"/>
      <c r="D48" s="19"/>
      <c r="E48" s="19"/>
      <c r="F48" s="19"/>
      <c r="G48" s="19"/>
      <c r="H48" s="19"/>
      <c r="I48" s="19"/>
    </row>
    <row r="49" spans="1:9" x14ac:dyDescent="0.3">
      <c r="A49" s="19"/>
      <c r="B49" s="19"/>
      <c r="C49" s="19"/>
      <c r="D49" s="19"/>
      <c r="E49" s="19"/>
      <c r="F49" s="19"/>
      <c r="G49" s="19"/>
      <c r="H49" s="19"/>
      <c r="I49" s="19"/>
    </row>
    <row r="50" spans="1:9" x14ac:dyDescent="0.3">
      <c r="A50" s="7" t="s">
        <v>122</v>
      </c>
      <c r="B50" s="7" t="s">
        <v>123</v>
      </c>
      <c r="C50" s="7" t="s">
        <v>31</v>
      </c>
      <c r="D50" s="7" t="s">
        <v>1</v>
      </c>
      <c r="E50" s="7" t="s">
        <v>125</v>
      </c>
      <c r="F50" s="7" t="s">
        <v>124</v>
      </c>
      <c r="G50" s="7" t="s">
        <v>24</v>
      </c>
      <c r="H50" s="7" t="s">
        <v>126</v>
      </c>
      <c r="I50" s="19"/>
    </row>
    <row r="51" spans="1:9" x14ac:dyDescent="0.3">
      <c r="A51" s="7" t="s">
        <v>104</v>
      </c>
      <c r="B51" s="7" t="s">
        <v>127</v>
      </c>
      <c r="C51" s="7" t="s">
        <v>5</v>
      </c>
      <c r="D51" s="167">
        <v>3992023.65</v>
      </c>
      <c r="E51" s="168" t="s">
        <v>115</v>
      </c>
      <c r="F51" s="7" t="s">
        <v>128</v>
      </c>
      <c r="G51" s="7" t="s">
        <v>129</v>
      </c>
      <c r="H51" s="7" t="s">
        <v>130</v>
      </c>
      <c r="I51" s="19"/>
    </row>
    <row r="52" spans="1:9" x14ac:dyDescent="0.3">
      <c r="A52" s="19"/>
      <c r="B52" s="19"/>
      <c r="C52" s="19"/>
      <c r="D52" s="19"/>
      <c r="E52" s="19"/>
      <c r="F52" s="19"/>
      <c r="G52" s="19"/>
      <c r="H52" s="19"/>
      <c r="I52" s="19"/>
    </row>
    <row r="53" spans="1:9" s="87" customFormat="1" ht="15" customHeight="1" x14ac:dyDescent="0.3">
      <c r="A53" s="230" t="s">
        <v>1</v>
      </c>
      <c r="B53" s="232" t="s">
        <v>61</v>
      </c>
      <c r="C53" s="153" t="s">
        <v>24</v>
      </c>
      <c r="D53" s="233" t="s">
        <v>73</v>
      </c>
      <c r="E53" s="234" t="s">
        <v>131</v>
      </c>
      <c r="F53" s="154" t="s">
        <v>66</v>
      </c>
      <c r="G53" s="155"/>
      <c r="H53" s="155" t="s">
        <v>64</v>
      </c>
      <c r="I53" s="92"/>
    </row>
    <row r="54" spans="1:9" s="87" customFormat="1" x14ac:dyDescent="0.3">
      <c r="A54" s="231"/>
      <c r="B54" s="232"/>
      <c r="C54" s="90" t="s">
        <v>74</v>
      </c>
      <c r="D54" s="233"/>
      <c r="E54" s="234"/>
      <c r="F54" s="156"/>
      <c r="G54" s="157"/>
      <c r="H54" s="157"/>
      <c r="I54" s="92"/>
    </row>
    <row r="55" spans="1:9" s="87" customFormat="1" x14ac:dyDescent="0.3">
      <c r="A55" s="167">
        <v>3992023.65</v>
      </c>
      <c r="B55" s="152">
        <v>2E-3</v>
      </c>
      <c r="C55" s="169">
        <v>0.1245</v>
      </c>
      <c r="D55" s="142">
        <f>B55+C55</f>
        <v>0.1265</v>
      </c>
      <c r="E55" s="170">
        <v>7</v>
      </c>
      <c r="F55" s="171" t="s">
        <v>78</v>
      </c>
      <c r="G55" s="172">
        <f>A55*D55*(E55/365)</f>
        <v>9684.758745410958</v>
      </c>
      <c r="H55" s="151">
        <f>A55+G55</f>
        <v>4001708.4087454109</v>
      </c>
      <c r="I55" s="92"/>
    </row>
    <row r="56" spans="1:9" x14ac:dyDescent="0.3">
      <c r="A56" s="19"/>
      <c r="B56" s="19"/>
      <c r="C56" s="19"/>
      <c r="D56" s="19"/>
      <c r="E56" s="19"/>
      <c r="F56" s="19"/>
      <c r="G56" s="19"/>
      <c r="H56" s="19"/>
      <c r="I56" s="19"/>
    </row>
    <row r="57" spans="1:9" x14ac:dyDescent="0.3">
      <c r="A57" s="19"/>
      <c r="B57" s="19"/>
      <c r="C57" s="19"/>
      <c r="D57" s="19"/>
      <c r="E57" s="19"/>
      <c r="F57" s="19"/>
      <c r="G57" s="19"/>
      <c r="H57" s="19"/>
      <c r="I57" s="19"/>
    </row>
    <row r="58" spans="1:9" x14ac:dyDescent="0.3">
      <c r="A58" s="19"/>
      <c r="B58" s="19"/>
      <c r="C58" s="19"/>
      <c r="D58" s="19"/>
      <c r="E58" s="19"/>
      <c r="F58" s="19"/>
      <c r="G58" s="19"/>
      <c r="H58" s="19"/>
      <c r="I58" s="19"/>
    </row>
    <row r="59" spans="1:9" x14ac:dyDescent="0.3">
      <c r="A59" s="7" t="s">
        <v>122</v>
      </c>
      <c r="B59" s="7" t="s">
        <v>123</v>
      </c>
      <c r="C59" s="7" t="s">
        <v>31</v>
      </c>
      <c r="D59" s="7" t="s">
        <v>1</v>
      </c>
      <c r="E59" s="7" t="s">
        <v>125</v>
      </c>
      <c r="F59" s="7" t="s">
        <v>124</v>
      </c>
      <c r="G59" s="7" t="s">
        <v>24</v>
      </c>
      <c r="H59" s="7" t="s">
        <v>126</v>
      </c>
      <c r="I59" s="19"/>
    </row>
    <row r="60" spans="1:9" x14ac:dyDescent="0.3">
      <c r="A60" s="7" t="s">
        <v>104</v>
      </c>
      <c r="B60" s="7" t="s">
        <v>127</v>
      </c>
      <c r="C60" s="7" t="s">
        <v>6</v>
      </c>
      <c r="D60" s="167">
        <v>3992023.65</v>
      </c>
      <c r="E60" s="168" t="s">
        <v>115</v>
      </c>
      <c r="F60" s="7" t="s">
        <v>128</v>
      </c>
      <c r="G60" s="7" t="s">
        <v>129</v>
      </c>
      <c r="H60" s="7" t="s">
        <v>130</v>
      </c>
      <c r="I60" s="19"/>
    </row>
    <row r="61" spans="1:9" x14ac:dyDescent="0.3">
      <c r="A61" s="19"/>
      <c r="B61" s="19"/>
      <c r="C61" s="19"/>
      <c r="D61" s="19"/>
      <c r="E61" s="19"/>
      <c r="F61" s="19"/>
      <c r="G61" s="19"/>
      <c r="H61" s="19"/>
      <c r="I61" s="19"/>
    </row>
    <row r="62" spans="1:9" s="87" customFormat="1" ht="15" customHeight="1" x14ac:dyDescent="0.3">
      <c r="A62" s="230" t="s">
        <v>1</v>
      </c>
      <c r="B62" s="232" t="s">
        <v>61</v>
      </c>
      <c r="C62" s="153" t="s">
        <v>24</v>
      </c>
      <c r="D62" s="233" t="s">
        <v>73</v>
      </c>
      <c r="E62" s="234" t="s">
        <v>131</v>
      </c>
      <c r="F62" s="154" t="s">
        <v>66</v>
      </c>
      <c r="G62" s="155"/>
      <c r="H62" s="155" t="s">
        <v>64</v>
      </c>
      <c r="I62" s="92"/>
    </row>
    <row r="63" spans="1:9" s="87" customFormat="1" x14ac:dyDescent="0.3">
      <c r="A63" s="231"/>
      <c r="B63" s="232"/>
      <c r="C63" s="90" t="s">
        <v>74</v>
      </c>
      <c r="D63" s="233"/>
      <c r="E63" s="234"/>
      <c r="F63" s="156"/>
      <c r="G63" s="157"/>
      <c r="H63" s="157"/>
      <c r="I63" s="92"/>
    </row>
    <row r="64" spans="1:9" s="87" customFormat="1" x14ac:dyDescent="0.3">
      <c r="A64" s="167">
        <v>3992023.65</v>
      </c>
      <c r="B64" s="152">
        <v>2E-3</v>
      </c>
      <c r="C64" s="169">
        <v>0.1245</v>
      </c>
      <c r="D64" s="142">
        <f>B64+C64</f>
        <v>0.1265</v>
      </c>
      <c r="E64" s="170">
        <v>7</v>
      </c>
      <c r="F64" s="171" t="s">
        <v>78</v>
      </c>
      <c r="G64" s="172">
        <f>A64*D64*(E64/365)</f>
        <v>9684.758745410958</v>
      </c>
      <c r="H64" s="151">
        <f>A64+G64</f>
        <v>4001708.4087454109</v>
      </c>
      <c r="I64" s="92"/>
    </row>
    <row r="65" spans="1:9" x14ac:dyDescent="0.3">
      <c r="A65" s="19"/>
      <c r="B65" s="19"/>
      <c r="C65" s="19"/>
      <c r="D65" s="19"/>
      <c r="E65" s="19"/>
      <c r="F65" s="19"/>
      <c r="G65" s="19"/>
      <c r="H65" s="19"/>
      <c r="I65" s="19"/>
    </row>
    <row r="66" spans="1:9" x14ac:dyDescent="0.3">
      <c r="A66" s="19"/>
      <c r="B66" s="19"/>
      <c r="C66" s="19"/>
      <c r="D66" s="19"/>
      <c r="E66" s="19"/>
      <c r="F66" s="19"/>
      <c r="G66" s="19"/>
      <c r="H66" s="19"/>
      <c r="I66" s="19"/>
    </row>
    <row r="67" spans="1:9" x14ac:dyDescent="0.3">
      <c r="A67" s="19"/>
      <c r="B67" s="19"/>
      <c r="C67" s="19"/>
      <c r="D67" s="19"/>
      <c r="E67" s="19"/>
      <c r="F67" s="19"/>
      <c r="G67" s="19"/>
      <c r="H67" s="19"/>
      <c r="I67" s="19"/>
    </row>
    <row r="68" spans="1:9" x14ac:dyDescent="0.3">
      <c r="A68" s="7" t="s">
        <v>122</v>
      </c>
      <c r="B68" s="7" t="s">
        <v>123</v>
      </c>
      <c r="C68" s="7" t="s">
        <v>31</v>
      </c>
      <c r="D68" s="7" t="s">
        <v>1</v>
      </c>
      <c r="E68" s="7" t="s">
        <v>125</v>
      </c>
      <c r="F68" s="7" t="s">
        <v>124</v>
      </c>
      <c r="G68" s="7" t="s">
        <v>24</v>
      </c>
      <c r="H68" s="7" t="s">
        <v>126</v>
      </c>
      <c r="I68" s="19"/>
    </row>
    <row r="69" spans="1:9" x14ac:dyDescent="0.3">
      <c r="A69" s="7" t="s">
        <v>104</v>
      </c>
      <c r="B69" s="7" t="s">
        <v>127</v>
      </c>
      <c r="C69" s="7" t="s">
        <v>9</v>
      </c>
      <c r="D69" s="167">
        <v>3992023.65</v>
      </c>
      <c r="E69" s="168" t="s">
        <v>115</v>
      </c>
      <c r="F69" s="7" t="s">
        <v>128</v>
      </c>
      <c r="G69" s="7" t="s">
        <v>129</v>
      </c>
      <c r="H69" s="7" t="s">
        <v>130</v>
      </c>
      <c r="I69" s="19"/>
    </row>
    <row r="70" spans="1:9" x14ac:dyDescent="0.3">
      <c r="A70" s="19"/>
      <c r="B70" s="19"/>
      <c r="C70" s="19"/>
      <c r="D70" s="19"/>
      <c r="E70" s="19"/>
      <c r="F70" s="19"/>
      <c r="G70" s="19"/>
      <c r="H70" s="19"/>
      <c r="I70" s="19"/>
    </row>
    <row r="71" spans="1:9" s="87" customFormat="1" ht="15" customHeight="1" x14ac:dyDescent="0.3">
      <c r="A71" s="230" t="s">
        <v>1</v>
      </c>
      <c r="B71" s="232" t="s">
        <v>61</v>
      </c>
      <c r="C71" s="153" t="s">
        <v>24</v>
      </c>
      <c r="D71" s="233" t="s">
        <v>73</v>
      </c>
      <c r="E71" s="234" t="s">
        <v>131</v>
      </c>
      <c r="F71" s="154" t="s">
        <v>66</v>
      </c>
      <c r="G71" s="155"/>
      <c r="H71" s="155" t="s">
        <v>64</v>
      </c>
      <c r="I71" s="92"/>
    </row>
    <row r="72" spans="1:9" s="87" customFormat="1" x14ac:dyDescent="0.3">
      <c r="A72" s="231"/>
      <c r="B72" s="232"/>
      <c r="C72" s="90" t="s">
        <v>74</v>
      </c>
      <c r="D72" s="233"/>
      <c r="E72" s="234"/>
      <c r="F72" s="156"/>
      <c r="G72" s="157"/>
      <c r="H72" s="157"/>
      <c r="I72" s="92"/>
    </row>
    <row r="73" spans="1:9" s="87" customFormat="1" x14ac:dyDescent="0.3">
      <c r="A73" s="167">
        <v>3992023.65</v>
      </c>
      <c r="B73" s="152">
        <v>2E-3</v>
      </c>
      <c r="C73" s="169">
        <v>0.1245</v>
      </c>
      <c r="D73" s="142">
        <f>B73+C73</f>
        <v>0.1265</v>
      </c>
      <c r="E73" s="170">
        <v>7</v>
      </c>
      <c r="F73" s="171" t="s">
        <v>78</v>
      </c>
      <c r="G73" s="172">
        <f>A73*D73*(E73/365)</f>
        <v>9684.758745410958</v>
      </c>
      <c r="H73" s="151">
        <f>A73+G73</f>
        <v>4001708.4087454109</v>
      </c>
      <c r="I73" s="92"/>
    </row>
  </sheetData>
  <mergeCells count="22">
    <mergeCell ref="F35:F36"/>
    <mergeCell ref="A44:A45"/>
    <mergeCell ref="B44:B45"/>
    <mergeCell ref="D44:D45"/>
    <mergeCell ref="E44:E45"/>
    <mergeCell ref="F44:F45"/>
    <mergeCell ref="A35:A36"/>
    <mergeCell ref="B35:B36"/>
    <mergeCell ref="D35:D36"/>
    <mergeCell ref="E35:E36"/>
    <mergeCell ref="A71:A72"/>
    <mergeCell ref="B71:B72"/>
    <mergeCell ref="D71:D72"/>
    <mergeCell ref="E71:E72"/>
    <mergeCell ref="A53:A54"/>
    <mergeCell ref="B53:B54"/>
    <mergeCell ref="D53:D54"/>
    <mergeCell ref="E53:E54"/>
    <mergeCell ref="A62:A63"/>
    <mergeCell ref="B62:B63"/>
    <mergeCell ref="D62:D63"/>
    <mergeCell ref="E62:E6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DA8E-BEB2-4CD0-9732-925ED7CBBF2F}">
  <dimension ref="B1:R278"/>
  <sheetViews>
    <sheetView zoomScale="80" zoomScaleNormal="80" workbookViewId="0">
      <pane ySplit="7" topLeftCell="A8" activePane="bottomLeft" state="frozen"/>
      <selection pane="bottomLeft" activeCell="K19" sqref="K19"/>
    </sheetView>
  </sheetViews>
  <sheetFormatPr defaultColWidth="9.109375" defaultRowHeight="14.4" x14ac:dyDescent="0.3"/>
  <cols>
    <col min="1" max="1" width="9.109375" style="87"/>
    <col min="2" max="2" width="17.44140625" style="87" customWidth="1"/>
    <col min="3" max="3" width="17.6640625" style="87" customWidth="1"/>
    <col min="4" max="5" width="16.33203125" style="87" customWidth="1"/>
    <col min="6" max="6" width="15.88671875" style="87" customWidth="1"/>
    <col min="7" max="7" width="15.5546875" style="87" customWidth="1"/>
    <col min="8" max="8" width="19.109375" style="87" customWidth="1"/>
    <col min="9" max="9" width="16.5546875" style="87" customWidth="1"/>
    <col min="10" max="10" width="17.88671875" style="87" customWidth="1"/>
    <col min="11" max="11" width="18.109375" style="87" customWidth="1"/>
    <col min="12" max="13" width="14.33203125" style="87" customWidth="1"/>
    <col min="14" max="14" width="15" style="87" customWidth="1"/>
    <col min="15" max="15" width="9.109375" style="87"/>
    <col min="16" max="16" width="13.33203125" style="87" customWidth="1"/>
    <col min="17" max="17" width="17.109375" style="87" customWidth="1"/>
    <col min="18" max="18" width="11" style="87" customWidth="1"/>
    <col min="19" max="19" width="15.6640625" style="87" bestFit="1" customWidth="1"/>
    <col min="20" max="20" width="9.109375" style="87"/>
    <col min="21" max="21" width="15.44140625" style="87" bestFit="1" customWidth="1"/>
    <col min="22" max="22" width="15.44140625" style="87" customWidth="1"/>
    <col min="23" max="23" width="15.33203125" style="87" bestFit="1" customWidth="1"/>
    <col min="24" max="16384" width="9.109375" style="87"/>
  </cols>
  <sheetData>
    <row r="1" spans="2:14" ht="15" customHeight="1" x14ac:dyDescent="0.35">
      <c r="B1" s="11" t="s">
        <v>136</v>
      </c>
      <c r="N1" s="87" t="s">
        <v>105</v>
      </c>
    </row>
    <row r="2" spans="2:14" x14ac:dyDescent="0.3">
      <c r="B2" s="4" t="s">
        <v>62</v>
      </c>
      <c r="G2" s="58"/>
      <c r="H2" s="58"/>
      <c r="J2" s="58"/>
      <c r="K2" s="58"/>
      <c r="L2" s="58"/>
      <c r="M2" s="58"/>
    </row>
    <row r="3" spans="2:14" x14ac:dyDescent="0.3">
      <c r="B3" s="4" t="s">
        <v>24</v>
      </c>
      <c r="C3" s="87" t="s">
        <v>108</v>
      </c>
      <c r="G3" s="58"/>
      <c r="H3" s="58"/>
      <c r="I3" s="61" t="s">
        <v>135</v>
      </c>
      <c r="J3" s="58"/>
      <c r="K3" s="58"/>
      <c r="L3" s="58"/>
      <c r="M3" s="58"/>
    </row>
    <row r="4" spans="2:14" x14ac:dyDescent="0.3">
      <c r="B4" s="4" t="s">
        <v>67</v>
      </c>
      <c r="D4" s="88">
        <v>45189</v>
      </c>
      <c r="F4" s="90" t="s">
        <v>86</v>
      </c>
      <c r="G4" s="90">
        <v>2</v>
      </c>
      <c r="H4" s="90">
        <v>3</v>
      </c>
      <c r="I4" s="79">
        <v>4</v>
      </c>
    </row>
    <row r="5" spans="2:14" x14ac:dyDescent="0.3">
      <c r="B5" s="4" t="s">
        <v>68</v>
      </c>
      <c r="D5" s="88">
        <v>45203</v>
      </c>
      <c r="E5" s="88"/>
      <c r="F5" s="91">
        <v>45189</v>
      </c>
      <c r="G5" s="91">
        <v>45190</v>
      </c>
      <c r="H5" s="91">
        <v>45197</v>
      </c>
      <c r="I5" s="80">
        <v>45203</v>
      </c>
    </row>
    <row r="6" spans="2:14" x14ac:dyDescent="0.3">
      <c r="B6" s="4" t="s">
        <v>70</v>
      </c>
      <c r="D6" s="87">
        <f>D5-D4</f>
        <v>14</v>
      </c>
      <c r="E6" s="92"/>
      <c r="F6" s="189">
        <v>0.1265</v>
      </c>
      <c r="G6" s="93">
        <v>0.12590000000000001</v>
      </c>
      <c r="H6" s="93">
        <v>0.12720000000000001</v>
      </c>
      <c r="I6" s="189">
        <v>0.1268</v>
      </c>
      <c r="J6" s="190"/>
      <c r="K6" s="190"/>
      <c r="L6" s="190"/>
      <c r="M6" s="190"/>
    </row>
    <row r="7" spans="2:14" ht="33" customHeight="1" x14ac:dyDescent="0.3">
      <c r="B7" s="69" t="s">
        <v>85</v>
      </c>
      <c r="C7" s="94"/>
      <c r="D7" s="95">
        <v>6449940</v>
      </c>
      <c r="E7" s="92"/>
      <c r="F7" s="278" t="s">
        <v>90</v>
      </c>
      <c r="G7" s="278"/>
      <c r="H7" s="278"/>
      <c r="I7" s="278"/>
      <c r="J7" s="278"/>
      <c r="K7" s="278"/>
      <c r="L7" s="278"/>
      <c r="M7" s="278"/>
    </row>
    <row r="9" spans="2:14" s="96" customFormat="1" ht="18" x14ac:dyDescent="0.35">
      <c r="B9" s="13" t="s">
        <v>13</v>
      </c>
      <c r="C9" s="14">
        <v>45189</v>
      </c>
    </row>
    <row r="10" spans="2:14" s="96" customFormat="1" x14ac:dyDescent="0.3">
      <c r="B10" s="96" t="s">
        <v>16</v>
      </c>
    </row>
    <row r="11" spans="2:14" x14ac:dyDescent="0.3">
      <c r="B11" s="88"/>
    </row>
    <row r="12" spans="2:14" x14ac:dyDescent="0.3">
      <c r="B12" s="88"/>
    </row>
    <row r="13" spans="2:14" s="100" customFormat="1" x14ac:dyDescent="0.3">
      <c r="B13" s="4" t="s">
        <v>95</v>
      </c>
      <c r="C13" s="97"/>
      <c r="D13" s="97"/>
      <c r="E13" s="97"/>
      <c r="F13" s="98"/>
      <c r="G13" s="99"/>
      <c r="H13" s="33"/>
    </row>
    <row r="14" spans="2:14" s="100" customFormat="1" x14ac:dyDescent="0.3">
      <c r="B14" s="273" t="s">
        <v>1</v>
      </c>
      <c r="C14" s="232" t="s">
        <v>61</v>
      </c>
      <c r="D14" s="221" t="s">
        <v>24</v>
      </c>
      <c r="E14" s="221"/>
      <c r="F14" s="233" t="s">
        <v>73</v>
      </c>
      <c r="G14" s="234" t="s">
        <v>77</v>
      </c>
      <c r="H14" s="235" t="s">
        <v>66</v>
      </c>
      <c r="I14" s="222"/>
      <c r="J14" s="222" t="s">
        <v>64</v>
      </c>
    </row>
    <row r="15" spans="2:14" s="100" customFormat="1" x14ac:dyDescent="0.3">
      <c r="B15" s="274"/>
      <c r="C15" s="232"/>
      <c r="D15" s="90" t="s">
        <v>74</v>
      </c>
      <c r="E15" s="67" t="s">
        <v>75</v>
      </c>
      <c r="F15" s="233"/>
      <c r="G15" s="234"/>
      <c r="H15" s="236"/>
      <c r="I15" s="223"/>
      <c r="J15" s="223"/>
    </row>
    <row r="16" spans="2:14" s="100" customFormat="1" x14ac:dyDescent="0.3">
      <c r="B16" s="224">
        <f>D7</f>
        <v>6449940</v>
      </c>
      <c r="C16" s="225">
        <v>2E-3</v>
      </c>
      <c r="D16" s="104">
        <f>G6</f>
        <v>0.12590000000000001</v>
      </c>
      <c r="E16" s="90" t="s">
        <v>43</v>
      </c>
      <c r="F16" s="101">
        <f>C16+D16</f>
        <v>0.12790000000000001</v>
      </c>
      <c r="G16" s="102">
        <v>7</v>
      </c>
      <c r="H16" s="51" t="s">
        <v>78</v>
      </c>
      <c r="I16" s="103">
        <f>B16*F16/365*G16</f>
        <v>15820.907621917811</v>
      </c>
      <c r="J16" s="226">
        <f>B16+I16+I17</f>
        <v>6481990.0169260278</v>
      </c>
      <c r="L16" s="100" t="s">
        <v>138</v>
      </c>
    </row>
    <row r="17" spans="2:18" s="100" customFormat="1" x14ac:dyDescent="0.3">
      <c r="B17" s="224"/>
      <c r="C17" s="225"/>
      <c r="D17" s="90" t="s">
        <v>43</v>
      </c>
      <c r="E17" s="104">
        <v>0.12920000000000001</v>
      </c>
      <c r="F17" s="105">
        <f>C16+E17</f>
        <v>0.13120000000000001</v>
      </c>
      <c r="G17" s="102">
        <v>7</v>
      </c>
      <c r="H17" s="51" t="s">
        <v>79</v>
      </c>
      <c r="I17" s="103">
        <f>B16*F17/365*G17</f>
        <v>16229.109304109588</v>
      </c>
      <c r="J17" s="227"/>
    </row>
    <row r="18" spans="2:18" s="100" customFormat="1" x14ac:dyDescent="0.3">
      <c r="B18" s="81"/>
      <c r="C18" s="106"/>
      <c r="D18" s="107"/>
      <c r="E18" s="108"/>
      <c r="F18" s="98"/>
      <c r="G18" s="109"/>
      <c r="H18" s="82"/>
      <c r="I18" s="110"/>
      <c r="J18" s="107"/>
      <c r="K18" s="83"/>
    </row>
    <row r="19" spans="2:18" s="100" customFormat="1" ht="43.2" x14ac:dyDescent="0.3">
      <c r="B19" s="187" t="s">
        <v>1</v>
      </c>
      <c r="C19" s="187" t="s">
        <v>61</v>
      </c>
      <c r="D19" s="187" t="s">
        <v>24</v>
      </c>
      <c r="E19" s="214" t="s">
        <v>73</v>
      </c>
      <c r="F19" s="214" t="s">
        <v>77</v>
      </c>
      <c r="G19" s="185" t="s">
        <v>66</v>
      </c>
      <c r="H19" s="214" t="s">
        <v>23</v>
      </c>
      <c r="I19" s="212"/>
      <c r="J19" s="213"/>
      <c r="K19" s="83"/>
      <c r="L19" s="204"/>
      <c r="M19" s="204"/>
      <c r="N19" s="204"/>
      <c r="O19" s="109"/>
      <c r="P19" s="205"/>
      <c r="Q19" s="206"/>
      <c r="R19" s="205"/>
    </row>
    <row r="20" spans="2:18" x14ac:dyDescent="0.3">
      <c r="B20" s="184">
        <v>6449940</v>
      </c>
      <c r="C20" s="186">
        <v>2E-3</v>
      </c>
      <c r="D20" s="202">
        <v>0.12590000000000001</v>
      </c>
      <c r="E20" s="215">
        <v>0.12790000000000001</v>
      </c>
      <c r="F20" s="216">
        <v>0</v>
      </c>
      <c r="G20" s="203">
        <v>45189</v>
      </c>
      <c r="H20" s="217">
        <v>6449940</v>
      </c>
      <c r="I20" s="81"/>
      <c r="J20" s="81"/>
      <c r="K20" s="190"/>
      <c r="L20" s="204"/>
      <c r="M20" s="204"/>
      <c r="N20" s="204"/>
      <c r="O20" s="190"/>
      <c r="P20" s="207"/>
      <c r="Q20" s="206"/>
      <c r="R20" s="204"/>
    </row>
    <row r="21" spans="2:18" x14ac:dyDescent="0.3">
      <c r="G21" s="109"/>
      <c r="I21" s="190"/>
      <c r="J21" s="190"/>
      <c r="K21" s="190"/>
      <c r="L21" s="208"/>
      <c r="M21" s="209"/>
      <c r="N21" s="210"/>
      <c r="O21" s="190"/>
      <c r="P21" s="190"/>
      <c r="Q21" s="211"/>
      <c r="R21" s="190"/>
    </row>
    <row r="22" spans="2:18" x14ac:dyDescent="0.3">
      <c r="B22" s="76" t="s">
        <v>102</v>
      </c>
    </row>
    <row r="23" spans="2:18" s="114" customFormat="1" ht="86.4" x14ac:dyDescent="0.3">
      <c r="B23" s="113" t="s">
        <v>19</v>
      </c>
      <c r="C23" s="113" t="s">
        <v>59</v>
      </c>
      <c r="D23" s="113" t="s">
        <v>22</v>
      </c>
      <c r="E23" s="113" t="s">
        <v>33</v>
      </c>
      <c r="F23" s="113" t="s">
        <v>51</v>
      </c>
      <c r="G23" s="113" t="s">
        <v>31</v>
      </c>
      <c r="H23" s="113" t="s">
        <v>45</v>
      </c>
      <c r="I23" s="113" t="s">
        <v>30</v>
      </c>
      <c r="J23" s="113" t="s">
        <v>50</v>
      </c>
      <c r="K23" s="113" t="s">
        <v>46</v>
      </c>
      <c r="L23" s="113" t="s">
        <v>60</v>
      </c>
      <c r="M23" s="113" t="s">
        <v>24</v>
      </c>
      <c r="N23" s="113" t="s">
        <v>32</v>
      </c>
      <c r="O23" s="113" t="s">
        <v>27</v>
      </c>
      <c r="P23" s="113" t="s">
        <v>35</v>
      </c>
      <c r="Q23" s="113" t="s">
        <v>43</v>
      </c>
      <c r="R23" s="113" t="s">
        <v>43</v>
      </c>
    </row>
    <row r="24" spans="2:18" s="114" customFormat="1" x14ac:dyDescent="0.3">
      <c r="B24" s="113" t="s">
        <v>18</v>
      </c>
      <c r="C24" s="113" t="s">
        <v>55</v>
      </c>
      <c r="D24" s="113" t="s">
        <v>21</v>
      </c>
      <c r="E24" s="113" t="s">
        <v>20</v>
      </c>
      <c r="F24" s="113" t="s">
        <v>52</v>
      </c>
      <c r="G24" s="113" t="s">
        <v>38</v>
      </c>
      <c r="H24" s="113" t="s">
        <v>44</v>
      </c>
      <c r="I24" s="113" t="s">
        <v>49</v>
      </c>
      <c r="J24" s="113" t="s">
        <v>47</v>
      </c>
      <c r="K24" s="113" t="s">
        <v>48</v>
      </c>
      <c r="L24" s="113" t="s">
        <v>37</v>
      </c>
      <c r="M24" s="113" t="s">
        <v>25</v>
      </c>
      <c r="N24" s="115" t="s">
        <v>39</v>
      </c>
      <c r="O24" s="113" t="s">
        <v>40</v>
      </c>
      <c r="P24" s="113" t="s">
        <v>42</v>
      </c>
      <c r="Q24" s="113" t="s">
        <v>41</v>
      </c>
      <c r="R24" s="113" t="s">
        <v>29</v>
      </c>
    </row>
    <row r="25" spans="2:18" x14ac:dyDescent="0.3">
      <c r="B25" s="111"/>
      <c r="C25" s="111">
        <v>2</v>
      </c>
      <c r="D25" s="116" t="s">
        <v>137</v>
      </c>
      <c r="E25" s="90">
        <v>1</v>
      </c>
      <c r="F25" s="90" t="s">
        <v>54</v>
      </c>
      <c r="G25" s="90" t="s">
        <v>34</v>
      </c>
      <c r="H25" s="111">
        <v>30000</v>
      </c>
      <c r="I25" s="111">
        <v>216.066</v>
      </c>
      <c r="J25" s="121">
        <v>6449940</v>
      </c>
      <c r="K25" s="111">
        <v>0</v>
      </c>
      <c r="L25" s="121">
        <v>6449940</v>
      </c>
      <c r="M25" s="121" t="s">
        <v>108</v>
      </c>
      <c r="N25" s="48">
        <f>F6</f>
        <v>0.1265</v>
      </c>
      <c r="O25" s="101">
        <v>2E-3</v>
      </c>
      <c r="P25" s="112">
        <v>45189</v>
      </c>
      <c r="Q25" s="46">
        <f>N25+O25</f>
        <v>0.1285</v>
      </c>
      <c r="R25" s="111" t="s">
        <v>28</v>
      </c>
    </row>
    <row r="26" spans="2:18" x14ac:dyDescent="0.3">
      <c r="B26" s="112"/>
      <c r="C26" s="111">
        <v>3</v>
      </c>
      <c r="D26" s="116">
        <v>4373728055</v>
      </c>
      <c r="E26" s="90">
        <v>2</v>
      </c>
      <c r="F26" s="90" t="s">
        <v>53</v>
      </c>
      <c r="G26" s="90" t="s">
        <v>109</v>
      </c>
      <c r="H26" s="111">
        <v>30000</v>
      </c>
      <c r="I26" s="111">
        <v>216.066</v>
      </c>
      <c r="J26" s="121">
        <v>6481990.0199999996</v>
      </c>
      <c r="K26" s="111">
        <v>0</v>
      </c>
      <c r="L26" s="121">
        <v>6481990.0199999996</v>
      </c>
      <c r="M26" s="121" t="s">
        <v>108</v>
      </c>
      <c r="N26" s="48">
        <f>F6</f>
        <v>0.1265</v>
      </c>
      <c r="O26" s="101">
        <v>2E-3</v>
      </c>
      <c r="P26" s="112">
        <v>45203</v>
      </c>
      <c r="Q26" s="46">
        <f>N26+O26</f>
        <v>0.1285</v>
      </c>
      <c r="R26" s="111" t="s">
        <v>28</v>
      </c>
    </row>
    <row r="27" spans="2:18" s="100" customFormat="1" x14ac:dyDescent="0.3">
      <c r="B27" s="100" t="s">
        <v>81</v>
      </c>
      <c r="C27" s="97"/>
      <c r="D27" s="97"/>
      <c r="E27" s="97"/>
      <c r="F27" s="98"/>
      <c r="G27" s="99"/>
      <c r="H27" s="33"/>
    </row>
    <row r="28" spans="2:18" s="100" customFormat="1" x14ac:dyDescent="0.3">
      <c r="B28" s="77" t="s">
        <v>76</v>
      </c>
      <c r="C28" s="97"/>
      <c r="D28" s="97"/>
      <c r="E28" s="97"/>
      <c r="F28" s="98"/>
      <c r="G28" s="99"/>
      <c r="H28" s="33"/>
    </row>
    <row r="29" spans="2:18" s="100" customFormat="1" x14ac:dyDescent="0.3">
      <c r="B29" s="100" t="s">
        <v>94</v>
      </c>
      <c r="C29" s="97"/>
      <c r="D29" s="97"/>
      <c r="E29" s="97"/>
      <c r="F29" s="98"/>
      <c r="G29" s="99"/>
      <c r="H29" s="33"/>
    </row>
    <row r="30" spans="2:18" s="100" customFormat="1" x14ac:dyDescent="0.3">
      <c r="B30" s="30"/>
      <c r="C30" s="97"/>
      <c r="D30" s="97"/>
      <c r="E30" s="97"/>
      <c r="F30" s="98"/>
      <c r="G30" s="99"/>
      <c r="H30" s="33"/>
    </row>
    <row r="31" spans="2:18" s="100" customFormat="1" x14ac:dyDescent="0.3">
      <c r="B31" s="4" t="s">
        <v>14</v>
      </c>
      <c r="C31" s="97"/>
      <c r="D31" s="97"/>
      <c r="E31" s="97"/>
      <c r="F31" s="98"/>
      <c r="G31" s="99"/>
      <c r="H31" s="33"/>
    </row>
    <row r="65" spans="2:18" s="96" customFormat="1" ht="18" x14ac:dyDescent="0.35">
      <c r="B65" s="13" t="s">
        <v>69</v>
      </c>
      <c r="C65" s="14">
        <v>45190</v>
      </c>
    </row>
    <row r="66" spans="2:18" s="96" customFormat="1" x14ac:dyDescent="0.3"/>
    <row r="68" spans="2:18" x14ac:dyDescent="0.3">
      <c r="B68" s="4" t="s">
        <v>95</v>
      </c>
      <c r="C68" s="97"/>
      <c r="D68" s="97"/>
      <c r="E68" s="97"/>
      <c r="F68" s="98"/>
      <c r="G68" s="99"/>
      <c r="H68" s="33"/>
      <c r="I68" s="100"/>
      <c r="J68" s="100"/>
      <c r="K68" s="100"/>
    </row>
    <row r="69" spans="2:18" x14ac:dyDescent="0.3">
      <c r="B69" s="273" t="s">
        <v>1</v>
      </c>
      <c r="C69" s="232" t="s">
        <v>61</v>
      </c>
      <c r="D69" s="221" t="s">
        <v>24</v>
      </c>
      <c r="E69" s="221"/>
      <c r="F69" s="233" t="s">
        <v>73</v>
      </c>
      <c r="G69" s="234" t="s">
        <v>77</v>
      </c>
      <c r="H69" s="235" t="s">
        <v>66</v>
      </c>
      <c r="I69" s="222"/>
      <c r="J69" s="222" t="s">
        <v>64</v>
      </c>
    </row>
    <row r="70" spans="2:18" x14ac:dyDescent="0.3">
      <c r="B70" s="274"/>
      <c r="C70" s="232"/>
      <c r="D70" s="90" t="s">
        <v>74</v>
      </c>
      <c r="E70" s="67" t="s">
        <v>75</v>
      </c>
      <c r="F70" s="233"/>
      <c r="G70" s="234"/>
      <c r="H70" s="236"/>
      <c r="I70" s="223"/>
      <c r="J70" s="223"/>
    </row>
    <row r="71" spans="2:18" x14ac:dyDescent="0.3">
      <c r="B71" s="224">
        <f>D7</f>
        <v>6449940</v>
      </c>
      <c r="C71" s="225">
        <v>2E-3</v>
      </c>
      <c r="D71" s="48">
        <f>G6</f>
        <v>0.12590000000000001</v>
      </c>
      <c r="E71" s="90" t="s">
        <v>43</v>
      </c>
      <c r="F71" s="101">
        <f>C71+D71</f>
        <v>0.12790000000000001</v>
      </c>
      <c r="G71" s="102">
        <v>7</v>
      </c>
      <c r="H71" s="51" t="s">
        <v>78</v>
      </c>
      <c r="I71" s="103">
        <f>B71*F71/365*G71</f>
        <v>15820.907621917811</v>
      </c>
      <c r="J71" s="226">
        <f>B71+I71+I72</f>
        <v>6482051.8656657543</v>
      </c>
    </row>
    <row r="72" spans="2:18" x14ac:dyDescent="0.3">
      <c r="B72" s="224"/>
      <c r="C72" s="225"/>
      <c r="D72" s="90" t="s">
        <v>43</v>
      </c>
      <c r="E72" s="104">
        <v>0.12970000000000001</v>
      </c>
      <c r="F72" s="105">
        <f>C71+E72</f>
        <v>0.13170000000000001</v>
      </c>
      <c r="G72" s="102">
        <v>7</v>
      </c>
      <c r="H72" s="51" t="s">
        <v>79</v>
      </c>
      <c r="I72" s="103">
        <f>B71*F72/365*G72</f>
        <v>16290.958043835619</v>
      </c>
      <c r="J72" s="227"/>
    </row>
    <row r="73" spans="2:18" x14ac:dyDescent="0.3">
      <c r="B73" s="81"/>
      <c r="C73" s="106"/>
      <c r="D73" s="107"/>
      <c r="E73" s="108"/>
      <c r="F73" s="98"/>
      <c r="G73" s="109"/>
      <c r="H73" s="82"/>
      <c r="I73" s="110"/>
      <c r="J73" s="107"/>
      <c r="K73" s="83"/>
    </row>
    <row r="74" spans="2:18" ht="15" customHeight="1" x14ac:dyDescent="0.3">
      <c r="B74" s="273" t="s">
        <v>1</v>
      </c>
      <c r="C74" s="232" t="s">
        <v>61</v>
      </c>
      <c r="D74" s="248" t="s">
        <v>24</v>
      </c>
      <c r="E74" s="233" t="s">
        <v>73</v>
      </c>
      <c r="F74" s="234" t="s">
        <v>77</v>
      </c>
      <c r="G74" s="235" t="s">
        <v>66</v>
      </c>
      <c r="H74" s="248" t="s">
        <v>93</v>
      </c>
    </row>
    <row r="75" spans="2:18" x14ac:dyDescent="0.3">
      <c r="B75" s="274"/>
      <c r="C75" s="232"/>
      <c r="D75" s="249"/>
      <c r="E75" s="233"/>
      <c r="F75" s="234"/>
      <c r="G75" s="236"/>
      <c r="H75" s="249"/>
    </row>
    <row r="76" spans="2:18" x14ac:dyDescent="0.3">
      <c r="B76" s="182">
        <f>D7</f>
        <v>6449940</v>
      </c>
      <c r="C76" s="183">
        <v>2E-3</v>
      </c>
      <c r="D76" s="101">
        <f>G6</f>
        <v>0.12590000000000001</v>
      </c>
      <c r="E76" s="101">
        <f>C76+D76</f>
        <v>0.12790000000000001</v>
      </c>
      <c r="F76" s="102">
        <v>1</v>
      </c>
      <c r="G76" s="103">
        <f>B76*E76/365*F76</f>
        <v>2260.1296602739731</v>
      </c>
      <c r="H76" s="85">
        <f>B76+G76</f>
        <v>6452200.1296602739</v>
      </c>
    </row>
    <row r="77" spans="2:18" x14ac:dyDescent="0.3">
      <c r="B77" s="81"/>
      <c r="C77" s="106"/>
      <c r="D77" s="118"/>
      <c r="E77" s="118"/>
      <c r="F77" s="109"/>
      <c r="G77" s="110"/>
      <c r="H77" s="83"/>
    </row>
    <row r="78" spans="2:18" x14ac:dyDescent="0.3">
      <c r="B78" s="81"/>
      <c r="C78" s="106"/>
      <c r="D78" s="118"/>
      <c r="E78" s="118"/>
      <c r="F78" s="109"/>
      <c r="G78" s="110"/>
      <c r="H78" s="83"/>
    </row>
    <row r="79" spans="2:18" ht="86.4" x14ac:dyDescent="0.3">
      <c r="B79" s="113" t="s">
        <v>19</v>
      </c>
      <c r="C79" s="113" t="s">
        <v>59</v>
      </c>
      <c r="D79" s="113" t="s">
        <v>22</v>
      </c>
      <c r="E79" s="113" t="s">
        <v>33</v>
      </c>
      <c r="F79" s="113" t="s">
        <v>51</v>
      </c>
      <c r="G79" s="113" t="s">
        <v>31</v>
      </c>
      <c r="H79" s="113" t="s">
        <v>45</v>
      </c>
      <c r="I79" s="113" t="s">
        <v>30</v>
      </c>
      <c r="J79" s="113" t="s">
        <v>50</v>
      </c>
      <c r="K79" s="113" t="s">
        <v>46</v>
      </c>
      <c r="L79" s="113" t="s">
        <v>60</v>
      </c>
      <c r="M79" s="113" t="s">
        <v>24</v>
      </c>
      <c r="N79" s="113" t="s">
        <v>32</v>
      </c>
      <c r="O79" s="113" t="s">
        <v>27</v>
      </c>
      <c r="P79" s="113" t="s">
        <v>35</v>
      </c>
      <c r="Q79" s="113" t="s">
        <v>43</v>
      </c>
      <c r="R79" s="113" t="s">
        <v>43</v>
      </c>
    </row>
    <row r="80" spans="2:18" x14ac:dyDescent="0.3">
      <c r="B80" s="113" t="s">
        <v>18</v>
      </c>
      <c r="C80" s="113" t="s">
        <v>55</v>
      </c>
      <c r="D80" s="113" t="s">
        <v>21</v>
      </c>
      <c r="E80" s="113" t="s">
        <v>20</v>
      </c>
      <c r="F80" s="113" t="s">
        <v>52</v>
      </c>
      <c r="G80" s="113" t="s">
        <v>38</v>
      </c>
      <c r="H80" s="113" t="s">
        <v>44</v>
      </c>
      <c r="I80" s="113" t="s">
        <v>49</v>
      </c>
      <c r="J80" s="113" t="s">
        <v>47</v>
      </c>
      <c r="K80" s="113" t="s">
        <v>48</v>
      </c>
      <c r="L80" s="113" t="s">
        <v>37</v>
      </c>
      <c r="M80" s="113" t="s">
        <v>25</v>
      </c>
      <c r="N80" s="115" t="s">
        <v>39</v>
      </c>
      <c r="O80" s="113" t="s">
        <v>40</v>
      </c>
      <c r="P80" s="113" t="s">
        <v>42</v>
      </c>
      <c r="Q80" s="113" t="s">
        <v>41</v>
      </c>
      <c r="R80" s="113" t="s">
        <v>29</v>
      </c>
    </row>
    <row r="81" spans="2:18" x14ac:dyDescent="0.3">
      <c r="B81" s="111"/>
      <c r="C81" s="90">
        <v>6</v>
      </c>
      <c r="D81" s="116">
        <v>4373728055</v>
      </c>
      <c r="E81" s="90">
        <v>2</v>
      </c>
      <c r="F81" s="90" t="s">
        <v>53</v>
      </c>
      <c r="G81" s="90" t="s">
        <v>109</v>
      </c>
      <c r="H81" s="111">
        <v>30000</v>
      </c>
      <c r="I81" s="119">
        <v>216.066</v>
      </c>
      <c r="J81" s="193">
        <f>J71</f>
        <v>6482051.8656657543</v>
      </c>
      <c r="K81" s="111">
        <v>0</v>
      </c>
      <c r="L81" s="120">
        <f>J81+K81</f>
        <v>6482051.8656657543</v>
      </c>
      <c r="M81" s="121" t="s">
        <v>108</v>
      </c>
      <c r="N81" s="122">
        <f>G6</f>
        <v>0.12590000000000001</v>
      </c>
      <c r="O81" s="101">
        <v>2E-3</v>
      </c>
      <c r="P81" s="112">
        <v>45203</v>
      </c>
      <c r="Q81" s="46">
        <f>N81+O81</f>
        <v>0.12790000000000001</v>
      </c>
      <c r="R81" s="111" t="s">
        <v>28</v>
      </c>
    </row>
    <row r="82" spans="2:18" s="100" customFormat="1" x14ac:dyDescent="0.3">
      <c r="B82" s="109" t="s">
        <v>80</v>
      </c>
      <c r="C82" s="123"/>
      <c r="D82" s="109"/>
      <c r="E82" s="123"/>
      <c r="F82" s="123"/>
      <c r="G82" s="123"/>
      <c r="H82" s="109"/>
      <c r="I82" s="109"/>
      <c r="J82" s="124"/>
      <c r="K82" s="109"/>
      <c r="L82" s="124"/>
      <c r="M82" s="109"/>
      <c r="N82" s="109"/>
      <c r="O82" s="109"/>
      <c r="P82" s="125"/>
      <c r="Q82" s="109"/>
      <c r="R82" s="109"/>
    </row>
    <row r="83" spans="2:18" x14ac:dyDescent="0.3">
      <c r="B83" s="81"/>
      <c r="C83" s="106"/>
      <c r="D83" s="118"/>
      <c r="E83" s="118"/>
      <c r="F83" s="109"/>
      <c r="G83" s="110"/>
      <c r="H83" s="83"/>
    </row>
    <row r="101" spans="2:10" s="96" customFormat="1" ht="18" x14ac:dyDescent="0.35">
      <c r="B101" s="13" t="s">
        <v>71</v>
      </c>
      <c r="C101" s="14">
        <v>45191</v>
      </c>
    </row>
    <row r="102" spans="2:10" s="96" customFormat="1" x14ac:dyDescent="0.3"/>
    <row r="103" spans="2:10" x14ac:dyDescent="0.3">
      <c r="B103" s="4"/>
    </row>
    <row r="104" spans="2:10" x14ac:dyDescent="0.3">
      <c r="B104" s="4" t="s">
        <v>95</v>
      </c>
      <c r="C104" s="97"/>
      <c r="D104" s="97"/>
      <c r="E104" s="97"/>
      <c r="F104" s="98"/>
      <c r="G104" s="99"/>
      <c r="H104" s="33"/>
      <c r="I104" s="100"/>
      <c r="J104" s="100"/>
    </row>
    <row r="105" spans="2:10" x14ac:dyDescent="0.3">
      <c r="B105" s="273" t="s">
        <v>1</v>
      </c>
      <c r="C105" s="232" t="s">
        <v>61</v>
      </c>
      <c r="D105" s="221" t="s">
        <v>24</v>
      </c>
      <c r="E105" s="221"/>
      <c r="F105" s="233" t="s">
        <v>73</v>
      </c>
      <c r="G105" s="234" t="s">
        <v>77</v>
      </c>
      <c r="H105" s="235" t="s">
        <v>66</v>
      </c>
      <c r="I105" s="222"/>
      <c r="J105" s="222" t="s">
        <v>64</v>
      </c>
    </row>
    <row r="106" spans="2:10" x14ac:dyDescent="0.3">
      <c r="B106" s="274"/>
      <c r="C106" s="232"/>
      <c r="D106" s="90" t="s">
        <v>74</v>
      </c>
      <c r="E106" s="67" t="s">
        <v>75</v>
      </c>
      <c r="F106" s="233"/>
      <c r="G106" s="234"/>
      <c r="H106" s="236"/>
      <c r="I106" s="223"/>
      <c r="J106" s="223"/>
    </row>
    <row r="107" spans="2:10" x14ac:dyDescent="0.3">
      <c r="B107" s="224">
        <f>D7</f>
        <v>6449940</v>
      </c>
      <c r="C107" s="225">
        <v>2E-3</v>
      </c>
      <c r="D107" s="48">
        <f>G6</f>
        <v>0.12590000000000001</v>
      </c>
      <c r="E107" s="90" t="s">
        <v>43</v>
      </c>
      <c r="F107" s="101">
        <f>C107+D107</f>
        <v>0.12790000000000001</v>
      </c>
      <c r="G107" s="102">
        <v>7</v>
      </c>
      <c r="H107" s="51" t="s">
        <v>78</v>
      </c>
      <c r="I107" s="103">
        <f>B107*F107/365*G107</f>
        <v>15820.907621917811</v>
      </c>
      <c r="J107" s="226">
        <f>B107+I107+I108</f>
        <v>6481977.6471780827</v>
      </c>
    </row>
    <row r="108" spans="2:10" x14ac:dyDescent="0.3">
      <c r="B108" s="224"/>
      <c r="C108" s="225"/>
      <c r="D108" s="90" t="s">
        <v>43</v>
      </c>
      <c r="E108" s="104">
        <v>0.12909999999999999</v>
      </c>
      <c r="F108" s="105">
        <f>C107+E108</f>
        <v>0.13109999999999999</v>
      </c>
      <c r="G108" s="102">
        <v>7</v>
      </c>
      <c r="H108" s="51" t="s">
        <v>79</v>
      </c>
      <c r="I108" s="103">
        <f>B107*F108/365*G108</f>
        <v>16216.739556164384</v>
      </c>
      <c r="J108" s="227"/>
    </row>
    <row r="110" spans="2:10" ht="28.8" customHeight="1" x14ac:dyDescent="0.3">
      <c r="B110" s="187" t="s">
        <v>1</v>
      </c>
      <c r="C110" s="187" t="s">
        <v>61</v>
      </c>
      <c r="D110" s="185" t="s">
        <v>24</v>
      </c>
      <c r="E110" s="188" t="s">
        <v>73</v>
      </c>
      <c r="F110" s="188" t="s">
        <v>77</v>
      </c>
      <c r="G110" s="185" t="s">
        <v>66</v>
      </c>
      <c r="H110" s="185" t="s">
        <v>93</v>
      </c>
    </row>
    <row r="111" spans="2:10" x14ac:dyDescent="0.3">
      <c r="B111" s="218">
        <f>D7</f>
        <v>6449940</v>
      </c>
      <c r="C111" s="219">
        <v>2E-3</v>
      </c>
      <c r="D111" s="101">
        <f>G6</f>
        <v>0.12590000000000001</v>
      </c>
      <c r="E111" s="101">
        <f>C111+D111</f>
        <v>0.12790000000000001</v>
      </c>
      <c r="F111" s="143">
        <v>2</v>
      </c>
      <c r="G111" s="199">
        <f>B111*E111/365*F111</f>
        <v>4520.2593205479461</v>
      </c>
      <c r="H111" s="85">
        <f>B111+SUM(G111:G111)</f>
        <v>6454460.2593205478</v>
      </c>
    </row>
    <row r="135" spans="2:10" s="96" customFormat="1" ht="18" x14ac:dyDescent="0.35">
      <c r="B135" s="13" t="s">
        <v>65</v>
      </c>
      <c r="C135" s="14">
        <v>45194</v>
      </c>
    </row>
    <row r="136" spans="2:10" s="96" customFormat="1" x14ac:dyDescent="0.3"/>
    <row r="139" spans="2:10" x14ac:dyDescent="0.3">
      <c r="B139" s="4" t="s">
        <v>95</v>
      </c>
      <c r="C139" s="97"/>
      <c r="D139" s="97"/>
      <c r="E139" s="97"/>
      <c r="F139" s="98"/>
      <c r="G139" s="99"/>
      <c r="H139" s="33"/>
      <c r="I139" s="100"/>
      <c r="J139" s="100"/>
    </row>
    <row r="140" spans="2:10" x14ac:dyDescent="0.3">
      <c r="B140" s="246" t="s">
        <v>1</v>
      </c>
      <c r="C140" s="232" t="s">
        <v>61</v>
      </c>
      <c r="D140" s="221" t="s">
        <v>24</v>
      </c>
      <c r="E140" s="221"/>
      <c r="F140" s="233" t="s">
        <v>73</v>
      </c>
      <c r="G140" s="234" t="s">
        <v>77</v>
      </c>
      <c r="H140" s="235" t="s">
        <v>66</v>
      </c>
      <c r="I140" s="222"/>
      <c r="J140" s="222" t="s">
        <v>64</v>
      </c>
    </row>
    <row r="141" spans="2:10" x14ac:dyDescent="0.3">
      <c r="B141" s="247"/>
      <c r="C141" s="232"/>
      <c r="D141" s="90" t="s">
        <v>74</v>
      </c>
      <c r="E141" s="67" t="s">
        <v>75</v>
      </c>
      <c r="F141" s="233"/>
      <c r="G141" s="234"/>
      <c r="H141" s="236"/>
      <c r="I141" s="223"/>
      <c r="J141" s="223"/>
    </row>
    <row r="142" spans="2:10" x14ac:dyDescent="0.3">
      <c r="B142" s="224">
        <f>D7</f>
        <v>6449940</v>
      </c>
      <c r="C142" s="225">
        <v>2E-3</v>
      </c>
      <c r="D142" s="48">
        <f>G6</f>
        <v>0.12590000000000001</v>
      </c>
      <c r="E142" s="90" t="s">
        <v>43</v>
      </c>
      <c r="F142" s="101">
        <f>C142+D142</f>
        <v>0.12790000000000001</v>
      </c>
      <c r="G142" s="102">
        <v>7</v>
      </c>
      <c r="H142" s="51" t="s">
        <v>78</v>
      </c>
      <c r="I142" s="103">
        <f>B142*F142/365*G142</f>
        <v>15820.907621917811</v>
      </c>
      <c r="J142" s="226">
        <f>B142+I142+I143</f>
        <v>6481581.8152438365</v>
      </c>
    </row>
    <row r="143" spans="2:10" x14ac:dyDescent="0.3">
      <c r="B143" s="224"/>
      <c r="C143" s="225"/>
      <c r="D143" s="90" t="s">
        <v>43</v>
      </c>
      <c r="E143" s="104">
        <v>0.12590000000000001</v>
      </c>
      <c r="F143" s="105">
        <f>C142+E143</f>
        <v>0.12790000000000001</v>
      </c>
      <c r="G143" s="102">
        <v>7</v>
      </c>
      <c r="H143" s="51" t="s">
        <v>79</v>
      </c>
      <c r="I143" s="103">
        <f>B142*F143/365*G143</f>
        <v>15820.907621917811</v>
      </c>
      <c r="J143" s="227"/>
    </row>
    <row r="144" spans="2:10" x14ac:dyDescent="0.3">
      <c r="B144" s="81"/>
      <c r="C144" s="106"/>
      <c r="D144" s="107"/>
      <c r="E144" s="108"/>
      <c r="F144" s="98"/>
      <c r="G144" s="109"/>
      <c r="H144" s="82"/>
      <c r="I144" s="110"/>
      <c r="J144" s="107"/>
    </row>
    <row r="146" spans="2:8" x14ac:dyDescent="0.3">
      <c r="B146" s="246" t="s">
        <v>1</v>
      </c>
      <c r="C146" s="232" t="s">
        <v>61</v>
      </c>
      <c r="D146" s="248" t="s">
        <v>24</v>
      </c>
      <c r="E146" s="233" t="s">
        <v>73</v>
      </c>
      <c r="F146" s="234" t="s">
        <v>77</v>
      </c>
      <c r="G146" s="235" t="s">
        <v>66</v>
      </c>
      <c r="H146" s="248" t="s">
        <v>93</v>
      </c>
    </row>
    <row r="147" spans="2:8" x14ac:dyDescent="0.3">
      <c r="B147" s="247"/>
      <c r="C147" s="232"/>
      <c r="D147" s="249"/>
      <c r="E147" s="233"/>
      <c r="F147" s="234"/>
      <c r="G147" s="236"/>
      <c r="H147" s="249"/>
    </row>
    <row r="148" spans="2:8" x14ac:dyDescent="0.3">
      <c r="B148" s="38">
        <f>D7</f>
        <v>6449940</v>
      </c>
      <c r="C148" s="117">
        <v>2E-3</v>
      </c>
      <c r="D148" s="101">
        <f>G6</f>
        <v>0.12590000000000001</v>
      </c>
      <c r="E148" s="101">
        <f>C148+D148</f>
        <v>0.12790000000000001</v>
      </c>
      <c r="F148" s="102">
        <v>5</v>
      </c>
      <c r="G148" s="199">
        <f>B148*E148/365*F148</f>
        <v>11300.648301369865</v>
      </c>
      <c r="H148" s="85">
        <f>B148+G148</f>
        <v>6461240.6483013695</v>
      </c>
    </row>
    <row r="168" spans="2:10" s="96" customFormat="1" ht="18" x14ac:dyDescent="0.35">
      <c r="B168" s="13" t="s">
        <v>15</v>
      </c>
      <c r="C168" s="14">
        <v>45195</v>
      </c>
    </row>
    <row r="169" spans="2:10" s="96" customFormat="1" x14ac:dyDescent="0.3"/>
    <row r="170" spans="2:10" x14ac:dyDescent="0.3">
      <c r="B170" s="4"/>
    </row>
    <row r="173" spans="2:10" x14ac:dyDescent="0.3">
      <c r="B173" s="4" t="s">
        <v>95</v>
      </c>
      <c r="C173" s="97"/>
      <c r="D173" s="97"/>
      <c r="E173" s="97"/>
      <c r="F173" s="98"/>
      <c r="G173" s="99"/>
      <c r="H173" s="33"/>
      <c r="I173" s="100"/>
      <c r="J173" s="100"/>
    </row>
    <row r="174" spans="2:10" x14ac:dyDescent="0.3">
      <c r="B174" s="273" t="s">
        <v>1</v>
      </c>
      <c r="C174" s="232" t="s">
        <v>61</v>
      </c>
      <c r="D174" s="221" t="s">
        <v>24</v>
      </c>
      <c r="E174" s="221"/>
      <c r="F174" s="233" t="s">
        <v>73</v>
      </c>
      <c r="G174" s="234" t="s">
        <v>77</v>
      </c>
      <c r="H174" s="235" t="s">
        <v>66</v>
      </c>
      <c r="I174" s="222"/>
      <c r="J174" s="222" t="s">
        <v>64</v>
      </c>
    </row>
    <row r="175" spans="2:10" x14ac:dyDescent="0.3">
      <c r="B175" s="274"/>
      <c r="C175" s="232"/>
      <c r="D175" s="90" t="s">
        <v>74</v>
      </c>
      <c r="E175" s="67" t="s">
        <v>75</v>
      </c>
      <c r="F175" s="233"/>
      <c r="G175" s="234"/>
      <c r="H175" s="236"/>
      <c r="I175" s="223"/>
      <c r="J175" s="223"/>
    </row>
    <row r="176" spans="2:10" x14ac:dyDescent="0.3">
      <c r="B176" s="224">
        <f>D7</f>
        <v>6449940</v>
      </c>
      <c r="C176" s="225">
        <v>2E-3</v>
      </c>
      <c r="D176" s="48">
        <f>G6</f>
        <v>0.12590000000000001</v>
      </c>
      <c r="E176" s="90" t="s">
        <v>43</v>
      </c>
      <c r="F176" s="101">
        <f>C176+D176</f>
        <v>0.12790000000000001</v>
      </c>
      <c r="G176" s="102">
        <v>7</v>
      </c>
      <c r="H176" s="51" t="s">
        <v>78</v>
      </c>
      <c r="I176" s="103">
        <f>B176*F176/365*G176</f>
        <v>15820.907621917811</v>
      </c>
      <c r="J176" s="226">
        <f>B176+I176+I177</f>
        <v>6481656.0337315071</v>
      </c>
    </row>
    <row r="177" spans="2:10" x14ac:dyDescent="0.3">
      <c r="B177" s="224"/>
      <c r="C177" s="225"/>
      <c r="D177" s="90" t="s">
        <v>43</v>
      </c>
      <c r="E177" s="104">
        <v>0.1265</v>
      </c>
      <c r="F177" s="105">
        <f>C176+E177</f>
        <v>0.1285</v>
      </c>
      <c r="G177" s="102">
        <v>7</v>
      </c>
      <c r="H177" s="51" t="s">
        <v>79</v>
      </c>
      <c r="I177" s="103">
        <f>B176*F177/365*G177</f>
        <v>15895.126109589044</v>
      </c>
      <c r="J177" s="227"/>
    </row>
    <row r="178" spans="2:10" x14ac:dyDescent="0.3">
      <c r="B178" s="81"/>
      <c r="C178" s="106"/>
      <c r="D178" s="107"/>
      <c r="E178" s="108"/>
      <c r="F178" s="98"/>
      <c r="G178" s="109"/>
      <c r="H178" s="82"/>
      <c r="I178" s="110"/>
      <c r="J178" s="107"/>
    </row>
    <row r="180" spans="2:10" x14ac:dyDescent="0.3">
      <c r="B180" s="273" t="s">
        <v>1</v>
      </c>
      <c r="C180" s="232" t="s">
        <v>61</v>
      </c>
      <c r="D180" s="248" t="s">
        <v>24</v>
      </c>
      <c r="E180" s="233" t="s">
        <v>73</v>
      </c>
      <c r="F180" s="234" t="s">
        <v>77</v>
      </c>
      <c r="G180" s="235" t="s">
        <v>66</v>
      </c>
      <c r="H180" s="248" t="s">
        <v>93</v>
      </c>
    </row>
    <row r="181" spans="2:10" x14ac:dyDescent="0.3">
      <c r="B181" s="274"/>
      <c r="C181" s="232"/>
      <c r="D181" s="249"/>
      <c r="E181" s="233"/>
      <c r="F181" s="234"/>
      <c r="G181" s="236"/>
      <c r="H181" s="249"/>
    </row>
    <row r="182" spans="2:10" x14ac:dyDescent="0.3">
      <c r="B182" s="184">
        <f>D7</f>
        <v>6449940</v>
      </c>
      <c r="C182" s="186">
        <v>2E-3</v>
      </c>
      <c r="D182" s="101">
        <f>G6</f>
        <v>0.12590000000000001</v>
      </c>
      <c r="E182" s="101">
        <f>C182+D182</f>
        <v>0.12790000000000001</v>
      </c>
      <c r="F182" s="102">
        <v>6</v>
      </c>
      <c r="G182" s="103">
        <f>B182*E182/365*F182</f>
        <v>13560.777961643838</v>
      </c>
      <c r="H182" s="85">
        <f>B182+G182</f>
        <v>6463500.7779616434</v>
      </c>
    </row>
    <row r="204" spans="2:10" s="96" customFormat="1" ht="18" x14ac:dyDescent="0.35">
      <c r="B204" s="13" t="s">
        <v>83</v>
      </c>
      <c r="C204" s="14">
        <v>45196</v>
      </c>
    </row>
    <row r="205" spans="2:10" s="96" customFormat="1" x14ac:dyDescent="0.3"/>
    <row r="208" spans="2:10" x14ac:dyDescent="0.3">
      <c r="B208" s="4" t="s">
        <v>95</v>
      </c>
      <c r="C208" s="97"/>
      <c r="D208" s="97"/>
      <c r="E208" s="97"/>
      <c r="F208" s="98"/>
      <c r="G208" s="99"/>
      <c r="H208" s="33"/>
      <c r="I208" s="100"/>
      <c r="J208" s="100"/>
    </row>
    <row r="209" spans="2:11" x14ac:dyDescent="0.3">
      <c r="B209" s="273" t="s">
        <v>1</v>
      </c>
      <c r="C209" s="232" t="s">
        <v>61</v>
      </c>
      <c r="D209" s="221" t="s">
        <v>24</v>
      </c>
      <c r="E209" s="221"/>
      <c r="F209" s="233" t="s">
        <v>73</v>
      </c>
      <c r="G209" s="234" t="s">
        <v>77</v>
      </c>
      <c r="H209" s="235" t="s">
        <v>66</v>
      </c>
      <c r="I209" s="222"/>
      <c r="J209" s="222" t="s">
        <v>64</v>
      </c>
    </row>
    <row r="210" spans="2:11" x14ac:dyDescent="0.3">
      <c r="B210" s="274"/>
      <c r="C210" s="232"/>
      <c r="D210" s="90" t="s">
        <v>74</v>
      </c>
      <c r="E210" s="67" t="s">
        <v>75</v>
      </c>
      <c r="F210" s="233"/>
      <c r="G210" s="234"/>
      <c r="H210" s="236"/>
      <c r="I210" s="223"/>
      <c r="J210" s="223"/>
    </row>
    <row r="211" spans="2:11" x14ac:dyDescent="0.3">
      <c r="B211" s="224">
        <f>D7</f>
        <v>6449940</v>
      </c>
      <c r="C211" s="225">
        <v>2E-3</v>
      </c>
      <c r="D211" s="48">
        <f>G6</f>
        <v>0.12590000000000001</v>
      </c>
      <c r="E211" s="90" t="s">
        <v>43</v>
      </c>
      <c r="F211" s="101">
        <f>C211+D211</f>
        <v>0.12790000000000001</v>
      </c>
      <c r="G211" s="102">
        <v>7</v>
      </c>
      <c r="H211" s="251" t="s">
        <v>78</v>
      </c>
      <c r="I211" s="127">
        <f>B211*F211/365*G211</f>
        <v>15820.907621917811</v>
      </c>
      <c r="J211" s="226">
        <f>B211+I211+I212</f>
        <v>6481742.6219671238</v>
      </c>
    </row>
    <row r="212" spans="2:11" x14ac:dyDescent="0.3">
      <c r="B212" s="224"/>
      <c r="C212" s="225"/>
      <c r="D212" s="48">
        <f>H6</f>
        <v>0.12720000000000001</v>
      </c>
      <c r="E212" s="90" t="s">
        <v>43</v>
      </c>
      <c r="F212" s="105">
        <f>C211+D212</f>
        <v>0.12920000000000001</v>
      </c>
      <c r="G212" s="102">
        <v>7</v>
      </c>
      <c r="H212" s="253"/>
      <c r="I212" s="128">
        <f>B211*F212/365*G212</f>
        <v>15981.714345205481</v>
      </c>
      <c r="J212" s="227"/>
    </row>
    <row r="213" spans="2:11" x14ac:dyDescent="0.3">
      <c r="B213" s="81"/>
      <c r="C213" s="106"/>
      <c r="D213" s="107"/>
      <c r="E213" s="108"/>
      <c r="F213" s="98"/>
      <c r="G213" s="109"/>
      <c r="H213" s="82"/>
      <c r="I213" s="110"/>
      <c r="J213" s="107"/>
    </row>
    <row r="215" spans="2:11" x14ac:dyDescent="0.3">
      <c r="B215" s="273" t="s">
        <v>1</v>
      </c>
      <c r="C215" s="232" t="s">
        <v>61</v>
      </c>
      <c r="D215" s="248" t="s">
        <v>24</v>
      </c>
      <c r="E215" s="233" t="s">
        <v>73</v>
      </c>
      <c r="F215" s="234" t="s">
        <v>77</v>
      </c>
      <c r="G215" s="235" t="s">
        <v>66</v>
      </c>
      <c r="H215" s="248" t="s">
        <v>93</v>
      </c>
    </row>
    <row r="216" spans="2:11" x14ac:dyDescent="0.3">
      <c r="B216" s="274"/>
      <c r="C216" s="232"/>
      <c r="D216" s="249"/>
      <c r="E216" s="233"/>
      <c r="F216" s="234"/>
      <c r="G216" s="236"/>
      <c r="H216" s="249"/>
    </row>
    <row r="217" spans="2:11" x14ac:dyDescent="0.3">
      <c r="B217" s="184">
        <f>D7</f>
        <v>6449940</v>
      </c>
      <c r="C217" s="186">
        <v>2E-3</v>
      </c>
      <c r="D217" s="101">
        <f>G6</f>
        <v>0.12590000000000001</v>
      </c>
      <c r="E217" s="101">
        <f>C217+D217</f>
        <v>0.12790000000000001</v>
      </c>
      <c r="F217" s="102">
        <v>7</v>
      </c>
      <c r="G217" s="103">
        <f>B217*E217/365*F217</f>
        <v>15820.907621917811</v>
      </c>
      <c r="H217" s="85">
        <f>B217+G217</f>
        <v>6465760.9076219182</v>
      </c>
    </row>
    <row r="218" spans="2:11" x14ac:dyDescent="0.3">
      <c r="B218" s="81"/>
      <c r="C218" s="106"/>
      <c r="D218" s="118"/>
      <c r="E218" s="118"/>
      <c r="F218" s="109"/>
      <c r="G218" s="110"/>
      <c r="H218" s="83"/>
    </row>
    <row r="219" spans="2:11" x14ac:dyDescent="0.3">
      <c r="B219" s="81"/>
      <c r="C219" s="106"/>
      <c r="D219" s="118"/>
      <c r="E219" s="118"/>
      <c r="F219" s="109"/>
      <c r="G219" s="110"/>
      <c r="H219" s="83"/>
      <c r="K219" s="87" t="s">
        <v>72</v>
      </c>
    </row>
    <row r="227" spans="2:10" s="96" customFormat="1" ht="18" x14ac:dyDescent="0.35">
      <c r="B227" s="13" t="s">
        <v>106</v>
      </c>
      <c r="C227" s="14">
        <v>45197</v>
      </c>
    </row>
    <row r="228" spans="2:10" s="96" customFormat="1" x14ac:dyDescent="0.3"/>
    <row r="230" spans="2:10" x14ac:dyDescent="0.3">
      <c r="B230" s="4" t="s">
        <v>95</v>
      </c>
      <c r="C230" s="97"/>
      <c r="D230" s="97"/>
      <c r="E230" s="97"/>
      <c r="F230" s="98"/>
      <c r="G230" s="99"/>
      <c r="H230" s="33"/>
      <c r="I230" s="100"/>
      <c r="J230" s="100"/>
    </row>
    <row r="231" spans="2:10" x14ac:dyDescent="0.3">
      <c r="B231" s="232" t="s">
        <v>1</v>
      </c>
      <c r="C231" s="232" t="s">
        <v>61</v>
      </c>
      <c r="D231" s="221" t="s">
        <v>24</v>
      </c>
      <c r="E231" s="221"/>
      <c r="F231" s="233" t="s">
        <v>73</v>
      </c>
      <c r="G231" s="233" t="s">
        <v>77</v>
      </c>
      <c r="H231" s="221" t="s">
        <v>66</v>
      </c>
      <c r="I231" s="221"/>
      <c r="J231" s="221" t="s">
        <v>64</v>
      </c>
    </row>
    <row r="232" spans="2:10" x14ac:dyDescent="0.3">
      <c r="B232" s="232"/>
      <c r="C232" s="232"/>
      <c r="D232" s="90" t="s">
        <v>74</v>
      </c>
      <c r="E232" s="67" t="s">
        <v>75</v>
      </c>
      <c r="F232" s="233"/>
      <c r="G232" s="233"/>
      <c r="H232" s="248"/>
      <c r="I232" s="248"/>
      <c r="J232" s="221"/>
    </row>
    <row r="233" spans="2:10" x14ac:dyDescent="0.3">
      <c r="B233" s="224">
        <f>D7</f>
        <v>6449940</v>
      </c>
      <c r="C233" s="225">
        <v>2E-3</v>
      </c>
      <c r="D233" s="48">
        <f>G6</f>
        <v>0.12590000000000001</v>
      </c>
      <c r="E233" s="90" t="s">
        <v>43</v>
      </c>
      <c r="F233" s="101">
        <f>C233+D233</f>
        <v>0.12790000000000001</v>
      </c>
      <c r="G233" s="102">
        <v>7</v>
      </c>
      <c r="H233" s="251" t="s">
        <v>78</v>
      </c>
      <c r="I233" s="127">
        <f>B233*F233/365*G233</f>
        <v>15820.907621917811</v>
      </c>
      <c r="J233" s="277">
        <f>B233+I233+I234</f>
        <v>6481742.6219671238</v>
      </c>
    </row>
    <row r="234" spans="2:10" x14ac:dyDescent="0.3">
      <c r="B234" s="224"/>
      <c r="C234" s="225"/>
      <c r="D234" s="197">
        <f>H6</f>
        <v>0.12720000000000001</v>
      </c>
      <c r="E234" s="90" t="s">
        <v>43</v>
      </c>
      <c r="F234" s="105">
        <f>C233+D234</f>
        <v>0.12920000000000001</v>
      </c>
      <c r="G234" s="102">
        <v>7</v>
      </c>
      <c r="H234" s="253"/>
      <c r="I234" s="128">
        <f>B233*F234/365*G234</f>
        <v>15981.714345205481</v>
      </c>
      <c r="J234" s="277"/>
    </row>
    <row r="235" spans="2:10" x14ac:dyDescent="0.3">
      <c r="B235" s="81"/>
      <c r="C235" s="106"/>
      <c r="D235" s="107"/>
      <c r="E235" s="108"/>
      <c r="F235" s="98"/>
      <c r="G235" s="109"/>
      <c r="H235" s="82"/>
      <c r="I235" s="110"/>
      <c r="J235" s="107"/>
    </row>
    <row r="237" spans="2:10" x14ac:dyDescent="0.3">
      <c r="B237" s="232" t="s">
        <v>1</v>
      </c>
      <c r="C237" s="232" t="s">
        <v>61</v>
      </c>
      <c r="D237" s="221" t="s">
        <v>24</v>
      </c>
      <c r="E237" s="233" t="s">
        <v>73</v>
      </c>
      <c r="F237" s="233" t="s">
        <v>77</v>
      </c>
      <c r="G237" s="221" t="s">
        <v>66</v>
      </c>
      <c r="H237" s="221" t="s">
        <v>93</v>
      </c>
    </row>
    <row r="238" spans="2:10" x14ac:dyDescent="0.3">
      <c r="B238" s="232"/>
      <c r="C238" s="232"/>
      <c r="D238" s="221"/>
      <c r="E238" s="233"/>
      <c r="F238" s="233"/>
      <c r="G238" s="221"/>
      <c r="H238" s="221"/>
    </row>
    <row r="239" spans="2:10" x14ac:dyDescent="0.3">
      <c r="B239" s="224">
        <f>D7</f>
        <v>6449940</v>
      </c>
      <c r="C239" s="186">
        <v>2E-3</v>
      </c>
      <c r="D239" s="101">
        <v>0.12590000000000001</v>
      </c>
      <c r="E239" s="101">
        <f>C239+D239</f>
        <v>0.12790000000000001</v>
      </c>
      <c r="F239" s="143">
        <v>7</v>
      </c>
      <c r="G239" s="199">
        <f>B239*E239/365*F239</f>
        <v>15820.907621917811</v>
      </c>
      <c r="H239" s="279">
        <f>B239+G239+G240</f>
        <v>6468044.0096712336</v>
      </c>
    </row>
    <row r="240" spans="2:10" x14ac:dyDescent="0.3">
      <c r="B240" s="224"/>
      <c r="C240" s="186">
        <v>2E-3</v>
      </c>
      <c r="D240" s="101">
        <v>0.12720000000000001</v>
      </c>
      <c r="E240" s="101">
        <f>C240+D240</f>
        <v>0.12920000000000001</v>
      </c>
      <c r="F240" s="143">
        <v>1</v>
      </c>
      <c r="G240" s="199">
        <f>B239*E240/365*F240</f>
        <v>2283.1020493150686</v>
      </c>
      <c r="H240" s="279"/>
    </row>
    <row r="241" spans="2:18" x14ac:dyDescent="0.3">
      <c r="B241" s="81"/>
      <c r="C241" s="106"/>
      <c r="D241" s="118"/>
      <c r="E241" s="118"/>
      <c r="F241" s="109"/>
      <c r="G241" s="110"/>
      <c r="H241" s="83"/>
    </row>
    <row r="242" spans="2:18" x14ac:dyDescent="0.3">
      <c r="B242" s="81"/>
      <c r="C242" s="106"/>
      <c r="D242" s="118"/>
      <c r="E242" s="118"/>
      <c r="F242" s="109"/>
      <c r="G242" s="110"/>
      <c r="H242" s="83"/>
    </row>
    <row r="243" spans="2:18" ht="86.4" x14ac:dyDescent="0.3">
      <c r="B243" s="113" t="s">
        <v>19</v>
      </c>
      <c r="C243" s="113" t="s">
        <v>59</v>
      </c>
      <c r="D243" s="113" t="s">
        <v>22</v>
      </c>
      <c r="E243" s="113" t="s">
        <v>33</v>
      </c>
      <c r="F243" s="113" t="s">
        <v>51</v>
      </c>
      <c r="G243" s="113" t="s">
        <v>31</v>
      </c>
      <c r="H243" s="113" t="s">
        <v>45</v>
      </c>
      <c r="I243" s="113" t="s">
        <v>30</v>
      </c>
      <c r="J243" s="113" t="s">
        <v>50</v>
      </c>
      <c r="K243" s="113" t="s">
        <v>46</v>
      </c>
      <c r="L243" s="113" t="s">
        <v>60</v>
      </c>
      <c r="M243" s="113" t="s">
        <v>24</v>
      </c>
      <c r="N243" s="113" t="s">
        <v>32</v>
      </c>
      <c r="O243" s="113" t="s">
        <v>27</v>
      </c>
      <c r="P243" s="113" t="s">
        <v>35</v>
      </c>
      <c r="Q243" s="113" t="s">
        <v>43</v>
      </c>
      <c r="R243" s="113" t="s">
        <v>43</v>
      </c>
    </row>
    <row r="244" spans="2:18" x14ac:dyDescent="0.3">
      <c r="B244" s="113" t="s">
        <v>18</v>
      </c>
      <c r="C244" s="113" t="s">
        <v>55</v>
      </c>
      <c r="D244" s="113" t="s">
        <v>21</v>
      </c>
      <c r="E244" s="113" t="s">
        <v>20</v>
      </c>
      <c r="F244" s="113" t="s">
        <v>52</v>
      </c>
      <c r="G244" s="113" t="s">
        <v>38</v>
      </c>
      <c r="H244" s="113" t="s">
        <v>44</v>
      </c>
      <c r="I244" s="113" t="s">
        <v>49</v>
      </c>
      <c r="J244" s="113" t="s">
        <v>47</v>
      </c>
      <c r="K244" s="113" t="s">
        <v>48</v>
      </c>
      <c r="L244" s="113" t="s">
        <v>37</v>
      </c>
      <c r="M244" s="113" t="s">
        <v>25</v>
      </c>
      <c r="N244" s="115" t="s">
        <v>39</v>
      </c>
      <c r="O244" s="113" t="s">
        <v>40</v>
      </c>
      <c r="P244" s="113" t="s">
        <v>42</v>
      </c>
      <c r="Q244" s="113" t="s">
        <v>41</v>
      </c>
      <c r="R244" s="113" t="s">
        <v>29</v>
      </c>
    </row>
    <row r="245" spans="2:18" x14ac:dyDescent="0.3">
      <c r="B245" s="111"/>
      <c r="C245" s="90">
        <v>6</v>
      </c>
      <c r="D245" s="116">
        <v>4373728055</v>
      </c>
      <c r="E245" s="90">
        <v>2</v>
      </c>
      <c r="F245" s="90" t="s">
        <v>53</v>
      </c>
      <c r="G245" s="90" t="s">
        <v>109</v>
      </c>
      <c r="H245" s="111">
        <v>30000</v>
      </c>
      <c r="I245" s="119">
        <v>216.066</v>
      </c>
      <c r="J245" s="193">
        <f>J233</f>
        <v>6481742.6219671238</v>
      </c>
      <c r="K245" s="111">
        <v>0</v>
      </c>
      <c r="L245" s="120">
        <f>J245+K245</f>
        <v>6481742.6219671238</v>
      </c>
      <c r="M245" s="121" t="s">
        <v>108</v>
      </c>
      <c r="N245" s="122">
        <v>0.12720000000000001</v>
      </c>
      <c r="O245" s="101">
        <v>2E-3</v>
      </c>
      <c r="P245" s="112">
        <v>45203</v>
      </c>
      <c r="Q245" s="46">
        <f>N245+O245</f>
        <v>0.12920000000000001</v>
      </c>
      <c r="R245" s="111" t="s">
        <v>28</v>
      </c>
    </row>
    <row r="246" spans="2:18" s="100" customFormat="1" x14ac:dyDescent="0.3">
      <c r="B246" s="109" t="s">
        <v>80</v>
      </c>
      <c r="C246" s="123"/>
      <c r="D246" s="109"/>
      <c r="E246" s="123"/>
      <c r="F246" s="123"/>
      <c r="G246" s="123"/>
      <c r="H246" s="109"/>
      <c r="I246" s="109"/>
      <c r="J246" s="124"/>
      <c r="K246" s="109"/>
      <c r="L246" s="124"/>
      <c r="M246" s="109"/>
      <c r="N246" s="109"/>
      <c r="O246" s="109"/>
      <c r="P246" s="125"/>
      <c r="Q246" s="109"/>
      <c r="R246" s="109"/>
    </row>
    <row r="247" spans="2:18" x14ac:dyDescent="0.3">
      <c r="B247" s="81"/>
      <c r="C247" s="106"/>
      <c r="D247" s="118"/>
      <c r="E247" s="118"/>
      <c r="F247" s="109"/>
      <c r="G247" s="110"/>
      <c r="H247" s="83"/>
    </row>
    <row r="248" spans="2:18" x14ac:dyDescent="0.3">
      <c r="B248" s="81"/>
      <c r="C248" s="106"/>
      <c r="D248" s="118"/>
      <c r="E248" s="118"/>
      <c r="F248" s="109"/>
      <c r="G248" s="110"/>
      <c r="H248" s="83"/>
    </row>
    <row r="259" spans="2:10" s="96" customFormat="1" ht="18" x14ac:dyDescent="0.35">
      <c r="B259" s="13" t="s">
        <v>107</v>
      </c>
      <c r="C259" s="14">
        <v>45203</v>
      </c>
    </row>
    <row r="260" spans="2:10" s="96" customFormat="1" x14ac:dyDescent="0.3"/>
    <row r="262" spans="2:10" x14ac:dyDescent="0.3">
      <c r="B262" s="4" t="s">
        <v>95</v>
      </c>
      <c r="C262" s="97"/>
      <c r="D262" s="97"/>
      <c r="E262" s="97"/>
      <c r="F262" s="98"/>
      <c r="G262" s="99"/>
      <c r="H262" s="33"/>
      <c r="I262" s="100"/>
      <c r="J262" s="100"/>
    </row>
    <row r="263" spans="2:10" x14ac:dyDescent="0.3">
      <c r="B263" s="232" t="s">
        <v>1</v>
      </c>
      <c r="C263" s="232" t="s">
        <v>61</v>
      </c>
      <c r="D263" s="221" t="s">
        <v>24</v>
      </c>
      <c r="E263" s="221"/>
      <c r="F263" s="233" t="s">
        <v>73</v>
      </c>
      <c r="G263" s="233" t="s">
        <v>77</v>
      </c>
      <c r="H263" s="221" t="s">
        <v>66</v>
      </c>
      <c r="I263" s="221"/>
      <c r="J263" s="221" t="s">
        <v>64</v>
      </c>
    </row>
    <row r="264" spans="2:10" x14ac:dyDescent="0.3">
      <c r="B264" s="232"/>
      <c r="C264" s="232"/>
      <c r="D264" s="90" t="s">
        <v>74</v>
      </c>
      <c r="E264" s="67" t="s">
        <v>75</v>
      </c>
      <c r="F264" s="233"/>
      <c r="G264" s="233"/>
      <c r="H264" s="221"/>
      <c r="I264" s="221"/>
      <c r="J264" s="221"/>
    </row>
    <row r="265" spans="2:10" x14ac:dyDescent="0.3">
      <c r="B265" s="224">
        <f>D7</f>
        <v>6449940</v>
      </c>
      <c r="C265" s="225">
        <v>2E-3</v>
      </c>
      <c r="D265" s="48">
        <v>0.12590000000000001</v>
      </c>
      <c r="E265" s="90" t="s">
        <v>43</v>
      </c>
      <c r="F265" s="101">
        <f>C265+D265</f>
        <v>0.12790000000000001</v>
      </c>
      <c r="G265" s="143">
        <v>7</v>
      </c>
      <c r="H265" s="251" t="s">
        <v>78</v>
      </c>
      <c r="I265" s="127">
        <f>B265*F265/365*G265</f>
        <v>15820.907621917811</v>
      </c>
      <c r="J265" s="280">
        <f>B265+I265+I266</f>
        <v>6481742.6219671238</v>
      </c>
    </row>
    <row r="266" spans="2:10" x14ac:dyDescent="0.3">
      <c r="B266" s="224"/>
      <c r="C266" s="225"/>
      <c r="D266" s="197">
        <f>H6</f>
        <v>0.12720000000000001</v>
      </c>
      <c r="E266" s="90" t="s">
        <v>43</v>
      </c>
      <c r="F266" s="101">
        <f>C265+D266</f>
        <v>0.12920000000000001</v>
      </c>
      <c r="G266" s="143">
        <v>7</v>
      </c>
      <c r="H266" s="253" t="s">
        <v>79</v>
      </c>
      <c r="I266" s="128">
        <f>B265*F266/365*G266</f>
        <v>15981.714345205481</v>
      </c>
      <c r="J266" s="280"/>
    </row>
    <row r="267" spans="2:10" x14ac:dyDescent="0.3">
      <c r="B267" s="81"/>
      <c r="C267" s="106"/>
      <c r="D267" s="107"/>
      <c r="E267" s="108"/>
      <c r="F267" s="98"/>
      <c r="G267" s="109"/>
      <c r="H267" s="82"/>
      <c r="I267" s="110"/>
      <c r="J267" s="107"/>
    </row>
    <row r="269" spans="2:10" x14ac:dyDescent="0.3">
      <c r="B269" s="232" t="s">
        <v>1</v>
      </c>
      <c r="C269" s="232" t="s">
        <v>61</v>
      </c>
      <c r="D269" s="221" t="s">
        <v>24</v>
      </c>
      <c r="E269" s="233" t="s">
        <v>73</v>
      </c>
      <c r="F269" s="233" t="s">
        <v>77</v>
      </c>
      <c r="G269" s="221" t="s">
        <v>66</v>
      </c>
      <c r="H269" s="221" t="s">
        <v>93</v>
      </c>
    </row>
    <row r="270" spans="2:10" x14ac:dyDescent="0.3">
      <c r="B270" s="232"/>
      <c r="C270" s="232"/>
      <c r="D270" s="221"/>
      <c r="E270" s="233"/>
      <c r="F270" s="233"/>
      <c r="G270" s="221"/>
      <c r="H270" s="221"/>
    </row>
    <row r="271" spans="2:10" x14ac:dyDescent="0.3">
      <c r="B271" s="224">
        <f>D7</f>
        <v>6449940</v>
      </c>
      <c r="C271" s="186">
        <v>2E-3</v>
      </c>
      <c r="D271" s="101">
        <v>0.12590000000000001</v>
      </c>
      <c r="E271" s="101">
        <f>C271+D271</f>
        <v>0.12790000000000001</v>
      </c>
      <c r="F271" s="143">
        <v>7</v>
      </c>
      <c r="G271" s="199">
        <f>B271*E271/365*F271</f>
        <v>15820.907621917811</v>
      </c>
      <c r="H271" s="279">
        <f>B271+G271+G272</f>
        <v>6481742.6219671238</v>
      </c>
    </row>
    <row r="272" spans="2:10" x14ac:dyDescent="0.3">
      <c r="B272" s="224"/>
      <c r="C272" s="186">
        <v>2E-3</v>
      </c>
      <c r="D272" s="101">
        <v>0.12720000000000001</v>
      </c>
      <c r="E272" s="101">
        <f>C272+D272</f>
        <v>0.12920000000000001</v>
      </c>
      <c r="F272" s="143">
        <v>7</v>
      </c>
      <c r="G272" s="199">
        <f>B271*E272/365*F272</f>
        <v>15981.714345205481</v>
      </c>
      <c r="H272" s="279"/>
    </row>
    <row r="275" spans="2:18" ht="86.4" x14ac:dyDescent="0.3">
      <c r="B275" s="113" t="s">
        <v>19</v>
      </c>
      <c r="C275" s="113" t="s">
        <v>59</v>
      </c>
      <c r="D275" s="113" t="s">
        <v>22</v>
      </c>
      <c r="E275" s="113" t="s">
        <v>33</v>
      </c>
      <c r="F275" s="113" t="s">
        <v>51</v>
      </c>
      <c r="G275" s="113" t="s">
        <v>31</v>
      </c>
      <c r="H275" s="113" t="s">
        <v>45</v>
      </c>
      <c r="I275" s="113" t="s">
        <v>30</v>
      </c>
      <c r="J275" s="113" t="s">
        <v>50</v>
      </c>
      <c r="K275" s="113" t="s">
        <v>46</v>
      </c>
      <c r="L275" s="113" t="s">
        <v>60</v>
      </c>
      <c r="M275" s="113" t="s">
        <v>24</v>
      </c>
      <c r="N275" s="113" t="s">
        <v>32</v>
      </c>
      <c r="O275" s="113" t="s">
        <v>27</v>
      </c>
      <c r="P275" s="113" t="s">
        <v>35</v>
      </c>
      <c r="Q275" s="113" t="s">
        <v>43</v>
      </c>
      <c r="R275" s="113" t="s">
        <v>43</v>
      </c>
    </row>
    <row r="276" spans="2:18" x14ac:dyDescent="0.3">
      <c r="B276" s="113" t="s">
        <v>18</v>
      </c>
      <c r="C276" s="113" t="s">
        <v>55</v>
      </c>
      <c r="D276" s="113" t="s">
        <v>21</v>
      </c>
      <c r="E276" s="113" t="s">
        <v>20</v>
      </c>
      <c r="F276" s="113" t="s">
        <v>52</v>
      </c>
      <c r="G276" s="113" t="s">
        <v>38</v>
      </c>
      <c r="H276" s="113" t="s">
        <v>44</v>
      </c>
      <c r="I276" s="113" t="s">
        <v>49</v>
      </c>
      <c r="J276" s="113" t="s">
        <v>47</v>
      </c>
      <c r="K276" s="113" t="s">
        <v>48</v>
      </c>
      <c r="L276" s="113" t="s">
        <v>37</v>
      </c>
      <c r="M276" s="113" t="s">
        <v>25</v>
      </c>
      <c r="N276" s="115" t="s">
        <v>39</v>
      </c>
      <c r="O276" s="113" t="s">
        <v>40</v>
      </c>
      <c r="P276" s="113" t="s">
        <v>42</v>
      </c>
      <c r="Q276" s="113" t="s">
        <v>41</v>
      </c>
      <c r="R276" s="113" t="s">
        <v>29</v>
      </c>
    </row>
    <row r="277" spans="2:18" x14ac:dyDescent="0.3">
      <c r="B277" s="111"/>
      <c r="C277" s="90">
        <v>1</v>
      </c>
      <c r="D277" s="116">
        <v>4373728055</v>
      </c>
      <c r="E277" s="90">
        <v>2</v>
      </c>
      <c r="F277" s="90" t="s">
        <v>53</v>
      </c>
      <c r="G277" s="90" t="s">
        <v>109</v>
      </c>
      <c r="H277" s="111">
        <v>30000</v>
      </c>
      <c r="I277" s="119">
        <v>216.066</v>
      </c>
      <c r="J277" s="193">
        <f>J265</f>
        <v>6481742.6219671238</v>
      </c>
      <c r="K277" s="111">
        <v>0</v>
      </c>
      <c r="L277" s="120">
        <f>J277+K277</f>
        <v>6481742.6219671238</v>
      </c>
      <c r="M277" s="121" t="s">
        <v>108</v>
      </c>
      <c r="N277" s="196">
        <v>0.1268</v>
      </c>
      <c r="O277" s="101">
        <v>2E-3</v>
      </c>
      <c r="P277" s="112">
        <v>45203</v>
      </c>
      <c r="Q277" s="46">
        <f>N277+O277</f>
        <v>0.1288</v>
      </c>
      <c r="R277" s="111" t="s">
        <v>28</v>
      </c>
    </row>
    <row r="278" spans="2:18" s="100" customFormat="1" x14ac:dyDescent="0.3">
      <c r="B278" s="109"/>
      <c r="C278" s="123"/>
      <c r="D278" s="109"/>
      <c r="E278" s="123"/>
      <c r="F278" s="123"/>
      <c r="G278" s="123"/>
      <c r="H278" s="109"/>
      <c r="I278" s="109"/>
      <c r="J278" s="124"/>
      <c r="K278" s="109"/>
      <c r="L278" s="124"/>
      <c r="M278" s="109"/>
      <c r="N278" s="109"/>
      <c r="O278" s="109"/>
      <c r="P278" s="125"/>
      <c r="Q278" s="109"/>
      <c r="R278" s="109"/>
    </row>
  </sheetData>
  <mergeCells count="130">
    <mergeCell ref="F7:M7"/>
    <mergeCell ref="B271:B272"/>
    <mergeCell ref="H271:H272"/>
    <mergeCell ref="J263:J264"/>
    <mergeCell ref="B265:B266"/>
    <mergeCell ref="C265:C266"/>
    <mergeCell ref="J265:J266"/>
    <mergeCell ref="B269:B270"/>
    <mergeCell ref="C269:C270"/>
    <mergeCell ref="D269:D270"/>
    <mergeCell ref="E269:E270"/>
    <mergeCell ref="F269:F270"/>
    <mergeCell ref="G269:G270"/>
    <mergeCell ref="H269:H270"/>
    <mergeCell ref="H239:H240"/>
    <mergeCell ref="B239:B240"/>
    <mergeCell ref="B263:B264"/>
    <mergeCell ref="C263:C264"/>
    <mergeCell ref="D263:E263"/>
    <mergeCell ref="F263:F264"/>
    <mergeCell ref="G263:G264"/>
    <mergeCell ref="H263:I264"/>
    <mergeCell ref="J231:J232"/>
    <mergeCell ref="B233:B234"/>
    <mergeCell ref="C233:C234"/>
    <mergeCell ref="J233:J234"/>
    <mergeCell ref="B237:B238"/>
    <mergeCell ref="C237:C238"/>
    <mergeCell ref="D237:D238"/>
    <mergeCell ref="E237:E238"/>
    <mergeCell ref="F237:F238"/>
    <mergeCell ref="G237:G238"/>
    <mergeCell ref="H237:H238"/>
    <mergeCell ref="H233:H234"/>
    <mergeCell ref="G215:G216"/>
    <mergeCell ref="H215:H216"/>
    <mergeCell ref="B231:B232"/>
    <mergeCell ref="C231:C232"/>
    <mergeCell ref="D231:E231"/>
    <mergeCell ref="F231:F232"/>
    <mergeCell ref="G231:G232"/>
    <mergeCell ref="H231:I232"/>
    <mergeCell ref="B215:B216"/>
    <mergeCell ref="C215:C216"/>
    <mergeCell ref="D215:D216"/>
    <mergeCell ref="E215:E216"/>
    <mergeCell ref="F215:F216"/>
    <mergeCell ref="H209:I210"/>
    <mergeCell ref="J209:J210"/>
    <mergeCell ref="B211:B212"/>
    <mergeCell ref="C211:C212"/>
    <mergeCell ref="J211:J212"/>
    <mergeCell ref="B209:B210"/>
    <mergeCell ref="C209:C210"/>
    <mergeCell ref="D209:E209"/>
    <mergeCell ref="F209:F210"/>
    <mergeCell ref="G209:G210"/>
    <mergeCell ref="J174:J175"/>
    <mergeCell ref="B176:B177"/>
    <mergeCell ref="C176:C177"/>
    <mergeCell ref="J176:J177"/>
    <mergeCell ref="B180:B181"/>
    <mergeCell ref="C180:C181"/>
    <mergeCell ref="D180:D181"/>
    <mergeCell ref="E180:E181"/>
    <mergeCell ref="F180:F181"/>
    <mergeCell ref="G180:G181"/>
    <mergeCell ref="H180:H181"/>
    <mergeCell ref="G146:G147"/>
    <mergeCell ref="H146:H147"/>
    <mergeCell ref="B174:B175"/>
    <mergeCell ref="C174:C175"/>
    <mergeCell ref="D174:E174"/>
    <mergeCell ref="F174:F175"/>
    <mergeCell ref="G174:G175"/>
    <mergeCell ref="H174:I175"/>
    <mergeCell ref="B146:B147"/>
    <mergeCell ref="C146:C147"/>
    <mergeCell ref="D146:D147"/>
    <mergeCell ref="E146:E147"/>
    <mergeCell ref="F146:F147"/>
    <mergeCell ref="H140:I141"/>
    <mergeCell ref="J140:J141"/>
    <mergeCell ref="B142:B143"/>
    <mergeCell ref="C142:C143"/>
    <mergeCell ref="J142:J143"/>
    <mergeCell ref="B140:B141"/>
    <mergeCell ref="C140:C141"/>
    <mergeCell ref="D140:E140"/>
    <mergeCell ref="F140:F141"/>
    <mergeCell ref="G140:G141"/>
    <mergeCell ref="J105:J106"/>
    <mergeCell ref="B107:B108"/>
    <mergeCell ref="C107:C108"/>
    <mergeCell ref="J107:J108"/>
    <mergeCell ref="D74:D75"/>
    <mergeCell ref="B105:B106"/>
    <mergeCell ref="C105:C106"/>
    <mergeCell ref="D105:E105"/>
    <mergeCell ref="F105:F106"/>
    <mergeCell ref="E74:E75"/>
    <mergeCell ref="F74:F75"/>
    <mergeCell ref="H74:H75"/>
    <mergeCell ref="G74:G75"/>
    <mergeCell ref="B74:B75"/>
    <mergeCell ref="C74:C75"/>
    <mergeCell ref="H265:H266"/>
    <mergeCell ref="H211:H212"/>
    <mergeCell ref="B16:B17"/>
    <mergeCell ref="C16:C17"/>
    <mergeCell ref="J16:J17"/>
    <mergeCell ref="B14:B15"/>
    <mergeCell ref="C14:C15"/>
    <mergeCell ref="D14:E14"/>
    <mergeCell ref="F14:F15"/>
    <mergeCell ref="G14:G15"/>
    <mergeCell ref="H14:I15"/>
    <mergeCell ref="J14:J15"/>
    <mergeCell ref="J69:J70"/>
    <mergeCell ref="B71:B72"/>
    <mergeCell ref="C71:C72"/>
    <mergeCell ref="J71:J72"/>
    <mergeCell ref="B69:B70"/>
    <mergeCell ref="C69:C70"/>
    <mergeCell ref="D69:E69"/>
    <mergeCell ref="F69:F70"/>
    <mergeCell ref="G69:G70"/>
    <mergeCell ref="H69:I70"/>
    <mergeCell ref="G105:G106"/>
    <mergeCell ref="H105:I10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5B450-8C26-4CA9-8426-997B198C3A03}">
  <dimension ref="A1:Q252"/>
  <sheetViews>
    <sheetView zoomScale="85" zoomScaleNormal="85" workbookViewId="0">
      <pane ySplit="7" topLeftCell="A8" activePane="bottomLeft" state="frozen"/>
      <selection pane="bottomLeft" activeCell="L4" sqref="L4"/>
    </sheetView>
  </sheetViews>
  <sheetFormatPr defaultRowHeight="14.4" x14ac:dyDescent="0.3"/>
  <cols>
    <col min="1" max="1" width="23.33203125" customWidth="1"/>
    <col min="2" max="2" width="16.109375" customWidth="1"/>
    <col min="3" max="3" width="18.6640625" customWidth="1"/>
    <col min="4" max="4" width="20.109375" customWidth="1"/>
    <col min="5" max="5" width="16.88671875" customWidth="1"/>
    <col min="6" max="6" width="16.33203125" customWidth="1"/>
    <col min="7" max="7" width="19.5546875" customWidth="1"/>
    <col min="8" max="8" width="19.33203125" customWidth="1"/>
    <col min="9" max="9" width="19.77734375" customWidth="1"/>
    <col min="10" max="10" width="19.6640625" customWidth="1"/>
    <col min="11" max="11" width="19.6640625" bestFit="1" customWidth="1"/>
    <col min="12" max="12" width="13.33203125" customWidth="1"/>
    <col min="13" max="13" width="15.44140625" customWidth="1"/>
    <col min="14" max="14" width="15.33203125" bestFit="1" customWidth="1"/>
    <col min="15" max="15" width="11.88671875" customWidth="1"/>
    <col min="17" max="17" width="11.33203125" customWidth="1"/>
    <col min="25" max="25" width="11" bestFit="1" customWidth="1"/>
  </cols>
  <sheetData>
    <row r="1" spans="1:17" s="87" customFormat="1" ht="18" x14ac:dyDescent="0.35">
      <c r="A1" s="11" t="s">
        <v>134</v>
      </c>
      <c r="M1" s="87" t="s">
        <v>105</v>
      </c>
    </row>
    <row r="2" spans="1:17" s="87" customFormat="1" x14ac:dyDescent="0.3">
      <c r="A2" s="4" t="s">
        <v>62</v>
      </c>
      <c r="F2" s="58"/>
      <c r="G2" s="58"/>
      <c r="I2" s="58"/>
      <c r="J2" s="58"/>
      <c r="K2" s="58"/>
      <c r="L2" s="58"/>
    </row>
    <row r="3" spans="1:17" s="87" customFormat="1" x14ac:dyDescent="0.3">
      <c r="A3" s="4" t="s">
        <v>24</v>
      </c>
      <c r="B3" s="87" t="s">
        <v>108</v>
      </c>
      <c r="F3" s="58"/>
      <c r="G3" s="58"/>
      <c r="H3" s="61" t="s">
        <v>135</v>
      </c>
      <c r="I3" s="58"/>
      <c r="J3" s="58"/>
      <c r="K3" s="58"/>
      <c r="L3" s="58"/>
    </row>
    <row r="4" spans="1:17" s="87" customFormat="1" x14ac:dyDescent="0.3">
      <c r="A4" s="4" t="s">
        <v>67</v>
      </c>
      <c r="C4" s="88">
        <v>45189</v>
      </c>
      <c r="G4" s="90" t="s">
        <v>86</v>
      </c>
      <c r="H4" s="90">
        <v>2</v>
      </c>
      <c r="I4" s="90">
        <v>3</v>
      </c>
      <c r="J4" s="79">
        <v>4</v>
      </c>
    </row>
    <row r="5" spans="1:17" s="87" customFormat="1" x14ac:dyDescent="0.3">
      <c r="A5" s="4" t="s">
        <v>68</v>
      </c>
      <c r="C5" s="191">
        <v>45203</v>
      </c>
      <c r="D5" s="88"/>
      <c r="G5" s="91">
        <v>45189</v>
      </c>
      <c r="H5" s="91">
        <v>45190</v>
      </c>
      <c r="I5" s="91">
        <v>45197</v>
      </c>
      <c r="J5" s="80">
        <v>45203</v>
      </c>
    </row>
    <row r="6" spans="1:17" s="87" customFormat="1" x14ac:dyDescent="0.3">
      <c r="A6" s="4" t="s">
        <v>70</v>
      </c>
      <c r="C6" s="87">
        <f>C5-C4</f>
        <v>14</v>
      </c>
      <c r="D6" s="92"/>
      <c r="G6" s="189">
        <v>0.1265</v>
      </c>
      <c r="H6" s="93">
        <v>0.12590000000000001</v>
      </c>
      <c r="I6" s="93">
        <v>0.12720000000000001</v>
      </c>
      <c r="J6" s="192">
        <v>0.1268</v>
      </c>
    </row>
    <row r="7" spans="1:17" s="87" customFormat="1" ht="34.5" customHeight="1" x14ac:dyDescent="0.3">
      <c r="A7" s="69" t="s">
        <v>85</v>
      </c>
      <c r="B7" s="94"/>
      <c r="C7" s="95">
        <v>3980850</v>
      </c>
      <c r="D7" s="92"/>
      <c r="E7" s="281" t="s">
        <v>90</v>
      </c>
      <c r="F7" s="281"/>
      <c r="G7" s="281"/>
      <c r="H7" s="281"/>
      <c r="I7" s="281"/>
      <c r="J7" s="281"/>
      <c r="K7" s="281"/>
      <c r="L7" s="281"/>
      <c r="M7" s="281"/>
      <c r="N7" s="281"/>
    </row>
    <row r="9" spans="1:17" s="96" customFormat="1" ht="18" x14ac:dyDescent="0.35">
      <c r="A9" s="13" t="s">
        <v>13</v>
      </c>
      <c r="B9" s="14">
        <v>45189</v>
      </c>
    </row>
    <row r="10" spans="1:17" s="96" customFormat="1" x14ac:dyDescent="0.3">
      <c r="A10" s="96" t="s">
        <v>16</v>
      </c>
    </row>
    <row r="13" spans="1:17" x14ac:dyDescent="0.3">
      <c r="A13" s="4" t="s">
        <v>95</v>
      </c>
      <c r="B13" s="31"/>
      <c r="C13" s="31"/>
      <c r="D13" s="31"/>
      <c r="E13" s="24"/>
      <c r="F13" s="32"/>
      <c r="G13" s="33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x14ac:dyDescent="0.3">
      <c r="A14" s="275" t="s">
        <v>1</v>
      </c>
      <c r="B14" s="259" t="s">
        <v>61</v>
      </c>
      <c r="C14" s="260" t="s">
        <v>24</v>
      </c>
      <c r="D14" s="260"/>
      <c r="E14" s="261" t="s">
        <v>73</v>
      </c>
      <c r="F14" s="262" t="s">
        <v>77</v>
      </c>
      <c r="G14" s="263" t="s">
        <v>66</v>
      </c>
      <c r="H14" s="264"/>
      <c r="I14" s="269" t="s">
        <v>93</v>
      </c>
      <c r="J14" s="264" t="s">
        <v>64</v>
      </c>
      <c r="K14" s="34"/>
      <c r="L14" s="34"/>
      <c r="M14" s="34"/>
      <c r="N14" s="34"/>
      <c r="O14" s="34"/>
      <c r="P14" s="34"/>
      <c r="Q14" s="34"/>
    </row>
    <row r="15" spans="1:17" x14ac:dyDescent="0.3">
      <c r="A15" s="276"/>
      <c r="B15" s="259"/>
      <c r="C15" s="7" t="s">
        <v>74</v>
      </c>
      <c r="D15" s="72" t="s">
        <v>75</v>
      </c>
      <c r="E15" s="261"/>
      <c r="F15" s="262"/>
      <c r="G15" s="272"/>
      <c r="H15" s="267"/>
      <c r="I15" s="270"/>
      <c r="J15" s="267"/>
      <c r="K15" s="34"/>
      <c r="L15" s="34"/>
      <c r="M15" s="34"/>
      <c r="N15" s="34"/>
      <c r="O15" s="34"/>
      <c r="P15" s="34"/>
      <c r="Q15" s="34"/>
    </row>
    <row r="16" spans="1:17" x14ac:dyDescent="0.3">
      <c r="A16" s="224">
        <f>$C$7</f>
        <v>3980850</v>
      </c>
      <c r="B16" s="271">
        <v>2E-3</v>
      </c>
      <c r="C16" s="180">
        <f>G6</f>
        <v>0.1265</v>
      </c>
      <c r="D16" s="7" t="s">
        <v>43</v>
      </c>
      <c r="E16" s="6">
        <f>B16+C16</f>
        <v>0.1285</v>
      </c>
      <c r="F16" s="50">
        <v>7</v>
      </c>
      <c r="G16" s="51" t="s">
        <v>78</v>
      </c>
      <c r="H16" s="52">
        <f>A16*E16/365*F16</f>
        <v>9810.3413013698646</v>
      </c>
      <c r="I16" s="62">
        <f>E16*A16/365*1+A16</f>
        <v>3982251.4773287671</v>
      </c>
      <c r="J16" s="226">
        <f>A16+H16+H17</f>
        <v>4000470.6826027399</v>
      </c>
      <c r="K16" s="34"/>
      <c r="L16" s="34"/>
      <c r="M16" s="34"/>
      <c r="N16" s="34"/>
      <c r="O16" s="34"/>
      <c r="P16" s="34"/>
      <c r="Q16" s="34"/>
    </row>
    <row r="17" spans="1:17" x14ac:dyDescent="0.3">
      <c r="A17" s="224"/>
      <c r="B17" s="271"/>
      <c r="C17" s="180">
        <f>C16</f>
        <v>0.1265</v>
      </c>
      <c r="D17" s="7" t="s">
        <v>43</v>
      </c>
      <c r="E17" s="6">
        <f>B16+C17</f>
        <v>0.1285</v>
      </c>
      <c r="F17" s="129">
        <v>7</v>
      </c>
      <c r="G17" s="51" t="s">
        <v>79</v>
      </c>
      <c r="H17" s="52">
        <f>A16*E17/365*F17</f>
        <v>9810.3413013698646</v>
      </c>
      <c r="I17" s="7" t="s">
        <v>43</v>
      </c>
      <c r="J17" s="227"/>
      <c r="K17" s="34"/>
      <c r="L17" s="34"/>
      <c r="M17" s="34"/>
      <c r="N17" s="34"/>
      <c r="O17" s="34"/>
      <c r="P17" s="34"/>
      <c r="Q17" s="34"/>
    </row>
    <row r="19" spans="1:17" x14ac:dyDescent="0.3">
      <c r="A19" s="9"/>
      <c r="B19" s="84"/>
      <c r="C19" s="131"/>
      <c r="D19" s="118"/>
      <c r="E19" s="9"/>
      <c r="F19" s="9"/>
    </row>
    <row r="20" spans="1:17" x14ac:dyDescent="0.3">
      <c r="A20" s="4"/>
    </row>
    <row r="21" spans="1:17" ht="57.6" x14ac:dyDescent="0.3">
      <c r="A21" s="27" t="s">
        <v>19</v>
      </c>
      <c r="B21" s="27" t="s">
        <v>59</v>
      </c>
      <c r="C21" s="27" t="s">
        <v>22</v>
      </c>
      <c r="D21" s="27" t="s">
        <v>33</v>
      </c>
      <c r="E21" s="27" t="s">
        <v>51</v>
      </c>
      <c r="F21" s="27" t="s">
        <v>31</v>
      </c>
      <c r="G21" s="27" t="s">
        <v>45</v>
      </c>
      <c r="H21" s="27" t="s">
        <v>30</v>
      </c>
      <c r="I21" s="27" t="s">
        <v>50</v>
      </c>
      <c r="J21" s="27" t="s">
        <v>46</v>
      </c>
      <c r="K21" s="27" t="s">
        <v>60</v>
      </c>
      <c r="L21" s="27" t="s">
        <v>24</v>
      </c>
      <c r="M21" s="27" t="s">
        <v>32</v>
      </c>
      <c r="N21" s="27" t="s">
        <v>27</v>
      </c>
      <c r="O21" s="27" t="s">
        <v>35</v>
      </c>
      <c r="P21" s="27" t="s">
        <v>43</v>
      </c>
      <c r="Q21" s="27" t="s">
        <v>43</v>
      </c>
    </row>
    <row r="22" spans="1:17" ht="28.8" x14ac:dyDescent="0.3">
      <c r="A22" s="27" t="s">
        <v>18</v>
      </c>
      <c r="B22" s="27" t="s">
        <v>55</v>
      </c>
      <c r="C22" s="27" t="s">
        <v>21</v>
      </c>
      <c r="D22" s="27" t="s">
        <v>20</v>
      </c>
      <c r="E22" s="27" t="s">
        <v>52</v>
      </c>
      <c r="F22" s="27" t="s">
        <v>38</v>
      </c>
      <c r="G22" s="27" t="s">
        <v>44</v>
      </c>
      <c r="H22" s="27" t="s">
        <v>49</v>
      </c>
      <c r="I22" s="27" t="s">
        <v>47</v>
      </c>
      <c r="J22" s="27" t="s">
        <v>48</v>
      </c>
      <c r="K22" s="27" t="s">
        <v>37</v>
      </c>
      <c r="L22" s="27" t="s">
        <v>25</v>
      </c>
      <c r="M22" s="28" t="s">
        <v>39</v>
      </c>
      <c r="N22" s="27" t="s">
        <v>40</v>
      </c>
      <c r="O22" s="27" t="s">
        <v>42</v>
      </c>
      <c r="P22" s="27" t="s">
        <v>41</v>
      </c>
      <c r="Q22" s="27" t="s">
        <v>29</v>
      </c>
    </row>
    <row r="23" spans="1:17" x14ac:dyDescent="0.3">
      <c r="A23" s="5"/>
      <c r="B23" s="130">
        <v>2</v>
      </c>
      <c r="C23" s="5">
        <v>4373758402</v>
      </c>
      <c r="D23" s="7">
        <v>1</v>
      </c>
      <c r="E23" s="7" t="s">
        <v>54</v>
      </c>
      <c r="F23" s="7" t="s">
        <v>98</v>
      </c>
      <c r="G23" s="5">
        <v>15000</v>
      </c>
      <c r="H23" s="22">
        <f>I23/G23</f>
        <v>265.39</v>
      </c>
      <c r="I23" s="22">
        <f>C7</f>
        <v>3980850</v>
      </c>
      <c r="J23" s="5">
        <v>0</v>
      </c>
      <c r="K23" s="22">
        <f>I23+J23</f>
        <v>3980850</v>
      </c>
      <c r="L23" s="86" t="s">
        <v>108</v>
      </c>
      <c r="M23" s="48">
        <f>G6</f>
        <v>0.1265</v>
      </c>
      <c r="N23" s="6">
        <v>2E-3</v>
      </c>
      <c r="O23" s="23">
        <v>45189</v>
      </c>
      <c r="P23" s="46">
        <f>M23+N23</f>
        <v>0.1285</v>
      </c>
      <c r="Q23" s="5" t="s">
        <v>28</v>
      </c>
    </row>
    <row r="24" spans="1:17" x14ac:dyDescent="0.3">
      <c r="A24" s="23"/>
      <c r="B24" s="130">
        <v>3</v>
      </c>
      <c r="C24" s="5">
        <v>4373758402</v>
      </c>
      <c r="D24" s="7">
        <v>2</v>
      </c>
      <c r="E24" s="7" t="s">
        <v>53</v>
      </c>
      <c r="F24" s="7" t="s">
        <v>98</v>
      </c>
      <c r="G24" s="5">
        <v>15000</v>
      </c>
      <c r="H24" s="22">
        <v>266.69799999999998</v>
      </c>
      <c r="I24" s="22">
        <v>4000470</v>
      </c>
      <c r="J24" s="5">
        <v>0</v>
      </c>
      <c r="K24" s="29">
        <f>J16</f>
        <v>4000470.6826027399</v>
      </c>
      <c r="L24" s="86" t="s">
        <v>108</v>
      </c>
      <c r="M24" s="48">
        <f>G6</f>
        <v>0.1265</v>
      </c>
      <c r="N24" s="6">
        <v>2E-3</v>
      </c>
      <c r="O24" s="23">
        <v>45203</v>
      </c>
      <c r="P24" s="46">
        <f>M24+N24</f>
        <v>0.1285</v>
      </c>
      <c r="Q24" s="5" t="s">
        <v>28</v>
      </c>
    </row>
    <row r="25" spans="1:17" x14ac:dyDescent="0.3">
      <c r="A25" s="4"/>
    </row>
    <row r="26" spans="1:17" x14ac:dyDescent="0.3">
      <c r="A26" s="4"/>
    </row>
    <row r="27" spans="1:17" x14ac:dyDescent="0.3">
      <c r="A27" s="4"/>
    </row>
    <row r="28" spans="1:17" x14ac:dyDescent="0.3">
      <c r="A28" s="4"/>
    </row>
    <row r="29" spans="1:17" x14ac:dyDescent="0.3">
      <c r="A29" s="4"/>
    </row>
    <row r="44" spans="1:17" s="96" customFormat="1" ht="18" x14ac:dyDescent="0.35">
      <c r="A44" s="13" t="s">
        <v>69</v>
      </c>
      <c r="B44" s="14">
        <v>45190</v>
      </c>
    </row>
    <row r="45" spans="1:17" s="96" customFormat="1" x14ac:dyDescent="0.3"/>
    <row r="47" spans="1:17" x14ac:dyDescent="0.3">
      <c r="B47" s="2"/>
      <c r="C47" s="2"/>
      <c r="E47" s="3"/>
    </row>
    <row r="48" spans="1:17" x14ac:dyDescent="0.3">
      <c r="A48" s="4" t="s">
        <v>95</v>
      </c>
      <c r="B48" s="31"/>
      <c r="C48" s="31"/>
      <c r="D48" s="31"/>
      <c r="E48" s="24"/>
      <c r="F48" s="32"/>
      <c r="G48" s="33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x14ac:dyDescent="0.3">
      <c r="A49" s="275" t="s">
        <v>1</v>
      </c>
      <c r="B49" s="259" t="s">
        <v>61</v>
      </c>
      <c r="C49" s="260" t="s">
        <v>24</v>
      </c>
      <c r="D49" s="260"/>
      <c r="E49" s="261" t="s">
        <v>73</v>
      </c>
      <c r="F49" s="262" t="s">
        <v>77</v>
      </c>
      <c r="G49" s="263" t="s">
        <v>66</v>
      </c>
      <c r="H49" s="264"/>
      <c r="I49" s="264" t="s">
        <v>64</v>
      </c>
      <c r="J49" s="34"/>
      <c r="K49" s="34"/>
      <c r="L49" s="34"/>
      <c r="M49" s="34"/>
      <c r="N49" s="34"/>
      <c r="O49" s="34"/>
      <c r="P49" s="34"/>
    </row>
    <row r="50" spans="1:17" x14ac:dyDescent="0.3">
      <c r="A50" s="276"/>
      <c r="B50" s="259"/>
      <c r="C50" s="7" t="s">
        <v>74</v>
      </c>
      <c r="D50" s="72" t="s">
        <v>75</v>
      </c>
      <c r="E50" s="261"/>
      <c r="F50" s="262"/>
      <c r="G50" s="272"/>
      <c r="H50" s="267"/>
      <c r="I50" s="267"/>
      <c r="J50" s="34"/>
      <c r="K50" s="34"/>
      <c r="L50" s="34"/>
      <c r="M50" s="34"/>
      <c r="N50" s="34"/>
      <c r="O50" s="34"/>
      <c r="P50" s="34"/>
    </row>
    <row r="51" spans="1:17" x14ac:dyDescent="0.3">
      <c r="A51" s="224">
        <f>$C$7</f>
        <v>3980850</v>
      </c>
      <c r="B51" s="271">
        <v>2E-3</v>
      </c>
      <c r="C51" s="48">
        <f>H6</f>
        <v>0.12590000000000001</v>
      </c>
      <c r="D51" s="7" t="s">
        <v>43</v>
      </c>
      <c r="E51" s="6">
        <f>B51+C51</f>
        <v>0.12790000000000001</v>
      </c>
      <c r="F51" s="50">
        <v>7</v>
      </c>
      <c r="G51" s="51" t="s">
        <v>78</v>
      </c>
      <c r="H51" s="52">
        <f>A51*E51/365*F51</f>
        <v>9764.5342602739729</v>
      </c>
      <c r="I51" s="226">
        <f>A51+H51+H52</f>
        <v>4000379.0685205478</v>
      </c>
      <c r="J51" s="34"/>
      <c r="K51" s="34"/>
      <c r="L51" s="34"/>
      <c r="M51" s="34"/>
      <c r="N51" s="34"/>
      <c r="O51" s="34"/>
      <c r="P51" s="34"/>
    </row>
    <row r="52" spans="1:17" x14ac:dyDescent="0.3">
      <c r="A52" s="224"/>
      <c r="B52" s="271"/>
      <c r="C52" s="48">
        <f>C51</f>
        <v>0.12590000000000001</v>
      </c>
      <c r="D52" s="7" t="s">
        <v>43</v>
      </c>
      <c r="E52" s="6">
        <f>B51+C52</f>
        <v>0.12790000000000001</v>
      </c>
      <c r="F52" s="129">
        <v>7</v>
      </c>
      <c r="G52" s="51" t="s">
        <v>79</v>
      </c>
      <c r="H52" s="52">
        <f>A51*E52/365*F52</f>
        <v>9764.5342602739729</v>
      </c>
      <c r="I52" s="227"/>
      <c r="J52" s="34"/>
      <c r="K52" s="34"/>
      <c r="L52" s="34"/>
      <c r="M52" s="34"/>
      <c r="N52" s="34"/>
      <c r="O52" s="34"/>
      <c r="P52" s="34"/>
    </row>
    <row r="54" spans="1:17" x14ac:dyDescent="0.3">
      <c r="A54" s="230" t="s">
        <v>1</v>
      </c>
      <c r="B54" s="232" t="s">
        <v>61</v>
      </c>
      <c r="C54" s="248" t="s">
        <v>24</v>
      </c>
      <c r="D54" s="233" t="s">
        <v>73</v>
      </c>
      <c r="E54" s="234" t="s">
        <v>77</v>
      </c>
      <c r="F54" s="235" t="s">
        <v>66</v>
      </c>
      <c r="G54" s="248" t="s">
        <v>93</v>
      </c>
    </row>
    <row r="55" spans="1:17" x14ac:dyDescent="0.3">
      <c r="A55" s="231"/>
      <c r="B55" s="232"/>
      <c r="C55" s="249"/>
      <c r="D55" s="233"/>
      <c r="E55" s="234"/>
      <c r="F55" s="236"/>
      <c r="G55" s="249"/>
    </row>
    <row r="56" spans="1:17" x14ac:dyDescent="0.3">
      <c r="A56" s="38">
        <f>C7</f>
        <v>3980850</v>
      </c>
      <c r="B56" s="117">
        <v>2E-3</v>
      </c>
      <c r="C56" s="101">
        <f>H6</f>
        <v>0.12590000000000001</v>
      </c>
      <c r="D56" s="101">
        <f>B56+C56</f>
        <v>0.12790000000000001</v>
      </c>
      <c r="E56" s="102">
        <f>B44-C4</f>
        <v>1</v>
      </c>
      <c r="F56" s="103">
        <f>A56*D56/365*E56</f>
        <v>1394.9334657534248</v>
      </c>
      <c r="G56" s="85">
        <f>A56+F56</f>
        <v>3982244.9334657532</v>
      </c>
    </row>
    <row r="57" spans="1:17" x14ac:dyDescent="0.3">
      <c r="A57" s="9"/>
      <c r="B57" s="84"/>
      <c r="C57" s="131"/>
      <c r="D57" s="118"/>
      <c r="E57" s="9"/>
      <c r="F57" s="9"/>
    </row>
    <row r="58" spans="1:17" x14ac:dyDescent="0.3">
      <c r="A58" s="4"/>
    </row>
    <row r="59" spans="1:17" ht="57.6" x14ac:dyDescent="0.3">
      <c r="A59" s="27" t="s">
        <v>19</v>
      </c>
      <c r="B59" s="27" t="s">
        <v>59</v>
      </c>
      <c r="C59" s="27" t="s">
        <v>22</v>
      </c>
      <c r="D59" s="27" t="s">
        <v>33</v>
      </c>
      <c r="E59" s="27" t="s">
        <v>51</v>
      </c>
      <c r="F59" s="27" t="s">
        <v>31</v>
      </c>
      <c r="G59" s="27" t="s">
        <v>45</v>
      </c>
      <c r="H59" s="27" t="s">
        <v>30</v>
      </c>
      <c r="I59" s="27" t="s">
        <v>50</v>
      </c>
      <c r="J59" s="27" t="s">
        <v>46</v>
      </c>
      <c r="K59" s="27" t="s">
        <v>60</v>
      </c>
      <c r="L59" s="27" t="s">
        <v>24</v>
      </c>
      <c r="M59" s="27" t="s">
        <v>32</v>
      </c>
      <c r="N59" s="27" t="s">
        <v>27</v>
      </c>
      <c r="O59" s="27" t="s">
        <v>35</v>
      </c>
      <c r="P59" s="27" t="s">
        <v>43</v>
      </c>
      <c r="Q59" s="27" t="s">
        <v>43</v>
      </c>
    </row>
    <row r="60" spans="1:17" ht="28.8" x14ac:dyDescent="0.3">
      <c r="A60" s="27" t="s">
        <v>18</v>
      </c>
      <c r="B60" s="27" t="s">
        <v>55</v>
      </c>
      <c r="C60" s="27" t="s">
        <v>21</v>
      </c>
      <c r="D60" s="27" t="s">
        <v>20</v>
      </c>
      <c r="E60" s="27" t="s">
        <v>52</v>
      </c>
      <c r="F60" s="27" t="s">
        <v>38</v>
      </c>
      <c r="G60" s="27" t="s">
        <v>44</v>
      </c>
      <c r="H60" s="27" t="s">
        <v>49</v>
      </c>
      <c r="I60" s="27" t="s">
        <v>47</v>
      </c>
      <c r="J60" s="27" t="s">
        <v>48</v>
      </c>
      <c r="K60" s="27" t="s">
        <v>37</v>
      </c>
      <c r="L60" s="27" t="s">
        <v>25</v>
      </c>
      <c r="M60" s="28" t="s">
        <v>39</v>
      </c>
      <c r="N60" s="27" t="s">
        <v>40</v>
      </c>
      <c r="O60" s="27" t="s">
        <v>42</v>
      </c>
      <c r="P60" s="27" t="s">
        <v>41</v>
      </c>
      <c r="Q60" s="27" t="s">
        <v>29</v>
      </c>
    </row>
    <row r="61" spans="1:17" x14ac:dyDescent="0.3">
      <c r="A61" s="5"/>
      <c r="B61" s="130" t="s">
        <v>110</v>
      </c>
      <c r="C61" s="5">
        <v>4373758402</v>
      </c>
      <c r="D61" s="7">
        <v>2</v>
      </c>
      <c r="E61" s="7" t="s">
        <v>53</v>
      </c>
      <c r="F61" s="7" t="s">
        <v>98</v>
      </c>
      <c r="G61" s="5">
        <v>15000</v>
      </c>
      <c r="H61" s="5">
        <v>266.69189999999998</v>
      </c>
      <c r="I61" s="22">
        <f>I51</f>
        <v>4000379.0685205478</v>
      </c>
      <c r="J61" s="5">
        <v>0</v>
      </c>
      <c r="K61" s="22">
        <v>4000379.07</v>
      </c>
      <c r="L61" s="86" t="s">
        <v>108</v>
      </c>
      <c r="M61" s="48">
        <f>H6</f>
        <v>0.12590000000000001</v>
      </c>
      <c r="N61" s="6">
        <v>2E-3</v>
      </c>
      <c r="O61" s="23">
        <v>45203</v>
      </c>
      <c r="P61" s="46">
        <f>M61+N61</f>
        <v>0.12790000000000001</v>
      </c>
      <c r="Q61" s="5" t="s">
        <v>28</v>
      </c>
    </row>
    <row r="76" spans="1:17" s="96" customFormat="1" ht="18" x14ac:dyDescent="0.35">
      <c r="A76" s="13" t="s">
        <v>71</v>
      </c>
      <c r="B76" s="14">
        <v>45191</v>
      </c>
    </row>
    <row r="77" spans="1:17" s="96" customFormat="1" x14ac:dyDescent="0.3"/>
    <row r="78" spans="1:17" x14ac:dyDescent="0.3">
      <c r="A78" s="4"/>
    </row>
    <row r="79" spans="1:17" x14ac:dyDescent="0.3">
      <c r="A79" s="4"/>
    </row>
    <row r="80" spans="1:17" x14ac:dyDescent="0.3">
      <c r="A80" s="4" t="s">
        <v>95</v>
      </c>
      <c r="B80" s="31"/>
      <c r="C80" s="31"/>
      <c r="D80" s="31"/>
      <c r="E80" s="24"/>
      <c r="F80" s="32"/>
      <c r="G80" s="33"/>
      <c r="H80" s="34"/>
      <c r="I80" s="34"/>
      <c r="J80" s="34"/>
      <c r="K80" s="34"/>
      <c r="L80" s="34"/>
      <c r="M80" s="34"/>
      <c r="N80" s="34"/>
      <c r="O80" s="34"/>
      <c r="P80" s="34"/>
      <c r="Q80" s="34"/>
    </row>
    <row r="81" spans="1:16" x14ac:dyDescent="0.3">
      <c r="A81" s="275" t="s">
        <v>1</v>
      </c>
      <c r="B81" s="259" t="s">
        <v>61</v>
      </c>
      <c r="C81" s="260" t="s">
        <v>24</v>
      </c>
      <c r="D81" s="260"/>
      <c r="E81" s="261" t="s">
        <v>73</v>
      </c>
      <c r="F81" s="262" t="s">
        <v>77</v>
      </c>
      <c r="G81" s="263" t="s">
        <v>66</v>
      </c>
      <c r="H81" s="264"/>
      <c r="I81" s="264" t="s">
        <v>64</v>
      </c>
      <c r="J81" s="34"/>
      <c r="K81" s="34"/>
      <c r="L81" s="34"/>
      <c r="M81" s="34"/>
      <c r="N81" s="34"/>
      <c r="O81" s="34"/>
      <c r="P81" s="34"/>
    </row>
    <row r="82" spans="1:16" x14ac:dyDescent="0.3">
      <c r="A82" s="276"/>
      <c r="B82" s="259"/>
      <c r="C82" s="7" t="s">
        <v>74</v>
      </c>
      <c r="D82" s="72" t="s">
        <v>75</v>
      </c>
      <c r="E82" s="261"/>
      <c r="F82" s="262"/>
      <c r="G82" s="272"/>
      <c r="H82" s="267"/>
      <c r="I82" s="267"/>
      <c r="J82" s="34"/>
      <c r="K82" s="34"/>
      <c r="L82" s="34"/>
      <c r="M82" s="34"/>
      <c r="N82" s="34"/>
      <c r="O82" s="34"/>
      <c r="P82" s="34"/>
    </row>
    <row r="83" spans="1:16" x14ac:dyDescent="0.3">
      <c r="A83" s="224">
        <f>$C$7</f>
        <v>3980850</v>
      </c>
      <c r="B83" s="271">
        <v>2E-3</v>
      </c>
      <c r="C83" s="48">
        <v>0.12590000000000001</v>
      </c>
      <c r="D83" s="7" t="s">
        <v>43</v>
      </c>
      <c r="E83" s="6">
        <f>B83+C83</f>
        <v>0.12790000000000001</v>
      </c>
      <c r="F83" s="50">
        <v>7</v>
      </c>
      <c r="G83" s="51" t="s">
        <v>78</v>
      </c>
      <c r="H83" s="52">
        <f>A83*E83/365*F83</f>
        <v>9764.5342602739729</v>
      </c>
      <c r="I83" s="226">
        <f>A83+H83+H84</f>
        <v>4000447.7790821916</v>
      </c>
      <c r="J83" s="34"/>
      <c r="K83" s="34"/>
      <c r="L83" s="34"/>
      <c r="M83" s="34"/>
      <c r="N83" s="34"/>
      <c r="O83" s="34"/>
      <c r="P83" s="34"/>
    </row>
    <row r="84" spans="1:16" x14ac:dyDescent="0.3">
      <c r="A84" s="224"/>
      <c r="B84" s="271"/>
      <c r="C84" s="49">
        <v>0.1268</v>
      </c>
      <c r="D84" s="7" t="s">
        <v>43</v>
      </c>
      <c r="E84" s="6">
        <f>B83+C84</f>
        <v>0.1288</v>
      </c>
      <c r="F84" s="129">
        <v>7</v>
      </c>
      <c r="G84" s="51" t="s">
        <v>79</v>
      </c>
      <c r="H84" s="52">
        <f>A83*E84/365*F84</f>
        <v>9833.2448219178077</v>
      </c>
      <c r="I84" s="227"/>
      <c r="J84" s="34"/>
      <c r="K84" s="34"/>
      <c r="L84" s="34"/>
      <c r="M84" s="34"/>
      <c r="N84" s="34"/>
      <c r="O84" s="34"/>
      <c r="P84" s="34"/>
    </row>
    <row r="86" spans="1:16" x14ac:dyDescent="0.3">
      <c r="A86" s="230" t="s">
        <v>1</v>
      </c>
      <c r="B86" s="232" t="s">
        <v>61</v>
      </c>
      <c r="C86" s="248" t="s">
        <v>24</v>
      </c>
      <c r="D86" s="233" t="s">
        <v>73</v>
      </c>
      <c r="E86" s="234" t="s">
        <v>77</v>
      </c>
      <c r="F86" s="235" t="s">
        <v>66</v>
      </c>
      <c r="G86" s="248" t="s">
        <v>93</v>
      </c>
    </row>
    <row r="87" spans="1:16" x14ac:dyDescent="0.3">
      <c r="A87" s="231"/>
      <c r="B87" s="232"/>
      <c r="C87" s="249"/>
      <c r="D87" s="233"/>
      <c r="E87" s="234"/>
      <c r="F87" s="236"/>
      <c r="G87" s="249"/>
    </row>
    <row r="88" spans="1:16" x14ac:dyDescent="0.3">
      <c r="A88" s="38">
        <f>C7</f>
        <v>3980850</v>
      </c>
      <c r="B88" s="117">
        <v>2E-3</v>
      </c>
      <c r="C88" s="101">
        <f>H6</f>
        <v>0.12590000000000001</v>
      </c>
      <c r="D88" s="101">
        <f>B88+C88</f>
        <v>0.12790000000000001</v>
      </c>
      <c r="E88" s="102">
        <v>2</v>
      </c>
      <c r="F88" s="103">
        <f>A88*D88/365*E88</f>
        <v>2789.8669315068496</v>
      </c>
      <c r="G88" s="85">
        <f>A88+F88</f>
        <v>3983639.8669315069</v>
      </c>
    </row>
    <row r="89" spans="1:16" x14ac:dyDescent="0.3">
      <c r="A89" s="9"/>
      <c r="B89" s="84"/>
      <c r="C89" s="131"/>
      <c r="D89" s="118"/>
      <c r="E89" s="9"/>
      <c r="F89" s="9"/>
    </row>
    <row r="90" spans="1:16" x14ac:dyDescent="0.3">
      <c r="A90" s="4"/>
    </row>
    <row r="91" spans="1:16" x14ac:dyDescent="0.3">
      <c r="A91" s="4"/>
    </row>
    <row r="92" spans="1:16" x14ac:dyDescent="0.3">
      <c r="A92" s="4"/>
    </row>
    <row r="109" spans="1:2" s="96" customFormat="1" ht="18" x14ac:dyDescent="0.35">
      <c r="A109" s="13" t="s">
        <v>65</v>
      </c>
      <c r="B109" s="14">
        <v>45194</v>
      </c>
    </row>
    <row r="110" spans="1:2" s="96" customFormat="1" x14ac:dyDescent="0.3"/>
    <row r="112" spans="1:2" x14ac:dyDescent="0.3">
      <c r="A112" s="4"/>
    </row>
    <row r="113" spans="1:17" x14ac:dyDescent="0.3">
      <c r="A113" s="4" t="s">
        <v>95</v>
      </c>
      <c r="B113" s="31"/>
      <c r="C113" s="31"/>
      <c r="D113" s="31"/>
      <c r="E113" s="24"/>
      <c r="F113" s="32"/>
      <c r="G113" s="33"/>
      <c r="H113" s="34"/>
      <c r="I113" s="34"/>
      <c r="J113" s="34"/>
      <c r="K113" s="34"/>
      <c r="L113" s="34"/>
      <c r="M113" s="34"/>
      <c r="N113" s="34"/>
      <c r="O113" s="34"/>
      <c r="P113" s="34"/>
      <c r="Q113" s="34"/>
    </row>
    <row r="114" spans="1:17" x14ac:dyDescent="0.3">
      <c r="A114" s="275" t="s">
        <v>1</v>
      </c>
      <c r="B114" s="259" t="s">
        <v>61</v>
      </c>
      <c r="C114" s="260" t="s">
        <v>24</v>
      </c>
      <c r="D114" s="260"/>
      <c r="E114" s="261" t="s">
        <v>73</v>
      </c>
      <c r="F114" s="262" t="s">
        <v>77</v>
      </c>
      <c r="G114" s="263" t="s">
        <v>66</v>
      </c>
      <c r="H114" s="264"/>
      <c r="I114" s="264" t="s">
        <v>64</v>
      </c>
      <c r="J114" s="34"/>
      <c r="K114" s="34"/>
      <c r="L114" s="34"/>
      <c r="M114" s="34"/>
      <c r="N114" s="34"/>
      <c r="O114" s="34"/>
      <c r="P114" s="34"/>
    </row>
    <row r="115" spans="1:17" x14ac:dyDescent="0.3">
      <c r="A115" s="276"/>
      <c r="B115" s="259"/>
      <c r="C115" s="7" t="s">
        <v>74</v>
      </c>
      <c r="D115" s="72" t="s">
        <v>75</v>
      </c>
      <c r="E115" s="261"/>
      <c r="F115" s="262"/>
      <c r="G115" s="272"/>
      <c r="H115" s="267"/>
      <c r="I115" s="267"/>
      <c r="J115" s="34"/>
      <c r="K115" s="34"/>
      <c r="L115" s="34"/>
      <c r="M115" s="34"/>
      <c r="N115" s="34"/>
      <c r="O115" s="34"/>
      <c r="P115" s="34"/>
    </row>
    <row r="116" spans="1:17" x14ac:dyDescent="0.3">
      <c r="A116" s="224">
        <f>$C$7</f>
        <v>3980850</v>
      </c>
      <c r="B116" s="271">
        <v>2E-3</v>
      </c>
      <c r="C116" s="48">
        <v>0.12590000000000001</v>
      </c>
      <c r="D116" s="7" t="s">
        <v>43</v>
      </c>
      <c r="E116" s="6">
        <f>B116+C116</f>
        <v>0.12790000000000001</v>
      </c>
      <c r="F116" s="50">
        <v>7</v>
      </c>
      <c r="G116" s="51" t="s">
        <v>78</v>
      </c>
      <c r="H116" s="52">
        <f>A116*E116/365*F116</f>
        <v>9764.5342602739729</v>
      </c>
      <c r="I116" s="226">
        <f>A116+H116+H117</f>
        <v>4000417.2410547943</v>
      </c>
      <c r="J116" s="34"/>
      <c r="K116" s="34"/>
      <c r="L116" s="34"/>
      <c r="M116" s="34"/>
      <c r="N116" s="34"/>
      <c r="O116" s="34"/>
      <c r="P116" s="34"/>
    </row>
    <row r="117" spans="1:17" x14ac:dyDescent="0.3">
      <c r="A117" s="224"/>
      <c r="B117" s="271"/>
      <c r="C117" s="49">
        <v>0.12640000000000001</v>
      </c>
      <c r="D117" s="7" t="s">
        <v>43</v>
      </c>
      <c r="E117" s="6">
        <f>B116+C117</f>
        <v>0.12840000000000001</v>
      </c>
      <c r="F117" s="129">
        <v>7</v>
      </c>
      <c r="G117" s="51" t="s">
        <v>79</v>
      </c>
      <c r="H117" s="52">
        <f>A116*E117/365*F117</f>
        <v>9802.706794520549</v>
      </c>
      <c r="I117" s="227"/>
      <c r="J117" s="34"/>
      <c r="K117" s="34"/>
      <c r="L117" s="34"/>
      <c r="M117" s="34"/>
      <c r="N117" s="34"/>
      <c r="O117" s="34"/>
      <c r="P117" s="34"/>
    </row>
    <row r="119" spans="1:17" x14ac:dyDescent="0.3">
      <c r="A119" s="230" t="s">
        <v>1</v>
      </c>
      <c r="B119" s="232" t="s">
        <v>61</v>
      </c>
      <c r="C119" s="248" t="s">
        <v>24</v>
      </c>
      <c r="D119" s="233" t="s">
        <v>73</v>
      </c>
      <c r="E119" s="234" t="s">
        <v>77</v>
      </c>
      <c r="F119" s="235" t="s">
        <v>66</v>
      </c>
      <c r="G119" s="248" t="s">
        <v>93</v>
      </c>
    </row>
    <row r="120" spans="1:17" x14ac:dyDescent="0.3">
      <c r="A120" s="231"/>
      <c r="B120" s="232"/>
      <c r="C120" s="249"/>
      <c r="D120" s="233"/>
      <c r="E120" s="234"/>
      <c r="F120" s="236"/>
      <c r="G120" s="249"/>
    </row>
    <row r="121" spans="1:17" x14ac:dyDescent="0.3">
      <c r="A121" s="38">
        <f>C7</f>
        <v>3980850</v>
      </c>
      <c r="B121" s="117">
        <v>2E-3</v>
      </c>
      <c r="C121" s="101">
        <f>H6</f>
        <v>0.12590000000000001</v>
      </c>
      <c r="D121" s="101">
        <f>C121+B121</f>
        <v>0.12790000000000001</v>
      </c>
      <c r="E121" s="102">
        <f>B109-C4</f>
        <v>5</v>
      </c>
      <c r="F121" s="103">
        <f>A121*D121/365*E121</f>
        <v>6974.6673287671238</v>
      </c>
      <c r="G121" s="85">
        <f>A121+F121</f>
        <v>3987824.667328767</v>
      </c>
    </row>
    <row r="122" spans="1:17" x14ac:dyDescent="0.3">
      <c r="A122" s="9"/>
      <c r="B122" s="84"/>
      <c r="C122" s="131"/>
      <c r="D122" s="118"/>
      <c r="E122" s="9"/>
      <c r="F122" s="9"/>
    </row>
    <row r="138" spans="1:17" s="96" customFormat="1" ht="18" x14ac:dyDescent="0.35">
      <c r="A138" s="13" t="s">
        <v>15</v>
      </c>
      <c r="B138" s="14">
        <v>45195</v>
      </c>
    </row>
    <row r="139" spans="1:17" s="96" customFormat="1" x14ac:dyDescent="0.3"/>
    <row r="140" spans="1:17" x14ac:dyDescent="0.3">
      <c r="A140" s="4"/>
    </row>
    <row r="141" spans="1:17" x14ac:dyDescent="0.3">
      <c r="A141" s="4" t="s">
        <v>95</v>
      </c>
      <c r="B141" s="31"/>
      <c r="C141" s="31"/>
      <c r="D141" s="31"/>
      <c r="E141" s="24"/>
      <c r="F141" s="32"/>
      <c r="G141" s="33"/>
      <c r="H141" s="34"/>
      <c r="I141" s="34"/>
      <c r="J141" s="34"/>
      <c r="K141" s="34"/>
      <c r="L141" s="34"/>
      <c r="M141" s="34"/>
      <c r="N141" s="34"/>
      <c r="O141" s="34"/>
      <c r="P141" s="34"/>
      <c r="Q141" s="34"/>
    </row>
    <row r="142" spans="1:17" x14ac:dyDescent="0.3">
      <c r="A142" s="275" t="s">
        <v>1</v>
      </c>
      <c r="B142" s="259" t="s">
        <v>61</v>
      </c>
      <c r="C142" s="260" t="s">
        <v>24</v>
      </c>
      <c r="D142" s="260"/>
      <c r="E142" s="261" t="s">
        <v>73</v>
      </c>
      <c r="F142" s="262" t="s">
        <v>77</v>
      </c>
      <c r="G142" s="263" t="s">
        <v>66</v>
      </c>
      <c r="H142" s="264"/>
      <c r="I142" s="264" t="s">
        <v>64</v>
      </c>
      <c r="J142" s="34"/>
      <c r="K142" s="34"/>
      <c r="L142" s="34"/>
      <c r="M142" s="34"/>
      <c r="N142" s="34"/>
      <c r="O142" s="34"/>
      <c r="P142" s="34"/>
    </row>
    <row r="143" spans="1:17" x14ac:dyDescent="0.3">
      <c r="A143" s="276"/>
      <c r="B143" s="259"/>
      <c r="C143" s="7" t="s">
        <v>74</v>
      </c>
      <c r="D143" s="72" t="s">
        <v>75</v>
      </c>
      <c r="E143" s="261"/>
      <c r="F143" s="262"/>
      <c r="G143" s="272"/>
      <c r="H143" s="267"/>
      <c r="I143" s="267"/>
      <c r="J143" s="34"/>
      <c r="K143" s="34"/>
      <c r="L143" s="34"/>
      <c r="M143" s="34"/>
      <c r="N143" s="34"/>
      <c r="O143" s="34"/>
      <c r="P143" s="34"/>
    </row>
    <row r="144" spans="1:17" x14ac:dyDescent="0.3">
      <c r="A144" s="224">
        <f>$C$7</f>
        <v>3980850</v>
      </c>
      <c r="B144" s="271">
        <v>2E-3</v>
      </c>
      <c r="C144" s="48">
        <v>0.12590000000000001</v>
      </c>
      <c r="D144" s="7" t="s">
        <v>43</v>
      </c>
      <c r="E144" s="6">
        <f>B144+C144</f>
        <v>0.12790000000000001</v>
      </c>
      <c r="F144" s="50">
        <v>7</v>
      </c>
      <c r="G144" s="51" t="s">
        <v>78</v>
      </c>
      <c r="H144" s="52">
        <f>A144*E144/365*F144</f>
        <v>9764.5342602739729</v>
      </c>
      <c r="I144" s="226">
        <f>A144+H144+H145</f>
        <v>4000287.4544383562</v>
      </c>
      <c r="J144" s="34"/>
      <c r="K144" s="34"/>
      <c r="L144" s="34"/>
      <c r="M144" s="34"/>
      <c r="N144" s="34"/>
      <c r="O144" s="34"/>
      <c r="P144" s="34"/>
    </row>
    <row r="145" spans="1:16" x14ac:dyDescent="0.3">
      <c r="A145" s="224"/>
      <c r="B145" s="271"/>
      <c r="C145" s="49">
        <v>0.12470000000000001</v>
      </c>
      <c r="D145" s="7" t="s">
        <v>43</v>
      </c>
      <c r="E145" s="6">
        <f>B144+C145</f>
        <v>0.12670000000000001</v>
      </c>
      <c r="F145" s="129">
        <v>7</v>
      </c>
      <c r="G145" s="51" t="s">
        <v>79</v>
      </c>
      <c r="H145" s="52">
        <f>A144*E145/365*F145</f>
        <v>9672.9201780821913</v>
      </c>
      <c r="I145" s="227"/>
      <c r="J145" s="34"/>
      <c r="K145" s="34"/>
      <c r="L145" s="34"/>
      <c r="M145" s="34"/>
      <c r="N145" s="34"/>
      <c r="O145" s="34"/>
      <c r="P145" s="34"/>
    </row>
    <row r="147" spans="1:16" x14ac:dyDescent="0.3">
      <c r="A147" s="230" t="s">
        <v>1</v>
      </c>
      <c r="B147" s="232" t="s">
        <v>61</v>
      </c>
      <c r="C147" s="248" t="s">
        <v>24</v>
      </c>
      <c r="D147" s="233" t="s">
        <v>73</v>
      </c>
      <c r="E147" s="234" t="s">
        <v>77</v>
      </c>
      <c r="F147" s="235" t="s">
        <v>66</v>
      </c>
      <c r="G147" s="248" t="s">
        <v>93</v>
      </c>
    </row>
    <row r="148" spans="1:16" x14ac:dyDescent="0.3">
      <c r="A148" s="231"/>
      <c r="B148" s="232"/>
      <c r="C148" s="249"/>
      <c r="D148" s="233"/>
      <c r="E148" s="234"/>
      <c r="F148" s="236"/>
      <c r="G148" s="249"/>
    </row>
    <row r="149" spans="1:16" x14ac:dyDescent="0.3">
      <c r="A149" s="38">
        <f>C7</f>
        <v>3980850</v>
      </c>
      <c r="B149" s="117">
        <v>2E-3</v>
      </c>
      <c r="C149" s="101">
        <f>H6</f>
        <v>0.12590000000000001</v>
      </c>
      <c r="D149" s="101">
        <f>C149+B149</f>
        <v>0.12790000000000001</v>
      </c>
      <c r="E149" s="102">
        <f>B138-C4</f>
        <v>6</v>
      </c>
      <c r="F149" s="103">
        <f>A149*D149/365*E149</f>
        <v>8369.6007945205492</v>
      </c>
      <c r="G149" s="85">
        <f>A149+F149</f>
        <v>3989219.6007945207</v>
      </c>
    </row>
    <row r="150" spans="1:16" x14ac:dyDescent="0.3">
      <c r="A150" s="4"/>
    </row>
    <row r="151" spans="1:16" x14ac:dyDescent="0.3">
      <c r="A151" s="4"/>
    </row>
    <row r="152" spans="1:16" x14ac:dyDescent="0.3">
      <c r="A152" s="4"/>
    </row>
    <row r="166" spans="1:17" s="96" customFormat="1" ht="18" x14ac:dyDescent="0.35">
      <c r="A166" s="13" t="s">
        <v>83</v>
      </c>
      <c r="B166" s="14">
        <v>45196</v>
      </c>
    </row>
    <row r="167" spans="1:17" s="96" customFormat="1" x14ac:dyDescent="0.3"/>
    <row r="168" spans="1:17" x14ac:dyDescent="0.3">
      <c r="A168" s="4"/>
    </row>
    <row r="169" spans="1:17" x14ac:dyDescent="0.3">
      <c r="A169" s="4"/>
    </row>
    <row r="170" spans="1:17" x14ac:dyDescent="0.3">
      <c r="A170" s="4" t="s">
        <v>95</v>
      </c>
      <c r="B170" s="31"/>
      <c r="C170" s="31"/>
      <c r="D170" s="31"/>
      <c r="E170" s="24"/>
      <c r="F170" s="32"/>
      <c r="G170" s="33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1:17" x14ac:dyDescent="0.3">
      <c r="A171" s="275" t="s">
        <v>1</v>
      </c>
      <c r="B171" s="259" t="s">
        <v>61</v>
      </c>
      <c r="C171" s="260" t="s">
        <v>24</v>
      </c>
      <c r="D171" s="260"/>
      <c r="E171" s="261" t="s">
        <v>73</v>
      </c>
      <c r="F171" s="262" t="s">
        <v>77</v>
      </c>
      <c r="G171" s="263" t="s">
        <v>66</v>
      </c>
      <c r="H171" s="264"/>
      <c r="I171" s="264" t="s">
        <v>64</v>
      </c>
      <c r="J171" s="34"/>
      <c r="K171" s="34"/>
      <c r="L171" s="34"/>
      <c r="M171" s="34"/>
      <c r="N171" s="34"/>
      <c r="O171" s="34"/>
      <c r="P171" s="34"/>
    </row>
    <row r="172" spans="1:17" x14ac:dyDescent="0.3">
      <c r="A172" s="276"/>
      <c r="B172" s="259"/>
      <c r="C172" s="7" t="s">
        <v>74</v>
      </c>
      <c r="D172" s="72" t="s">
        <v>75</v>
      </c>
      <c r="E172" s="261"/>
      <c r="F172" s="262"/>
      <c r="G172" s="272"/>
      <c r="H172" s="267"/>
      <c r="I172" s="267"/>
      <c r="J172" s="34"/>
      <c r="K172" s="34"/>
      <c r="L172" s="34"/>
      <c r="M172" s="34"/>
      <c r="N172" s="34"/>
      <c r="O172" s="34"/>
      <c r="P172" s="34"/>
    </row>
    <row r="173" spans="1:17" x14ac:dyDescent="0.3">
      <c r="A173" s="224">
        <f>$C$7</f>
        <v>3980850</v>
      </c>
      <c r="B173" s="271">
        <v>2E-3</v>
      </c>
      <c r="C173" s="48">
        <v>0.12590000000000001</v>
      </c>
      <c r="D173" s="7" t="s">
        <v>43</v>
      </c>
      <c r="E173" s="6">
        <f>B173+C173</f>
        <v>0.12790000000000001</v>
      </c>
      <c r="F173" s="50">
        <v>7</v>
      </c>
      <c r="G173" s="51" t="s">
        <v>78</v>
      </c>
      <c r="H173" s="52">
        <f>A173*E173/365*F173</f>
        <v>9764.5342602739729</v>
      </c>
      <c r="I173" s="226">
        <f>A173+H173+H174</f>
        <v>4000386.7030273974</v>
      </c>
      <c r="J173" s="34"/>
      <c r="K173" s="34"/>
      <c r="L173" s="34"/>
      <c r="M173" s="34"/>
      <c r="N173" s="34"/>
      <c r="O173" s="34"/>
      <c r="P173" s="34"/>
    </row>
    <row r="174" spans="1:17" x14ac:dyDescent="0.3">
      <c r="A174" s="224"/>
      <c r="B174" s="271"/>
      <c r="C174" s="49">
        <v>0.126</v>
      </c>
      <c r="D174" s="7" t="s">
        <v>43</v>
      </c>
      <c r="E174" s="6">
        <f>B173+C174</f>
        <v>0.128</v>
      </c>
      <c r="F174" s="129">
        <v>7</v>
      </c>
      <c r="G174" s="51" t="s">
        <v>79</v>
      </c>
      <c r="H174" s="52">
        <f>A173*E174/365*F174</f>
        <v>9772.1687671232867</v>
      </c>
      <c r="I174" s="227"/>
      <c r="J174" s="34"/>
      <c r="K174" s="34"/>
      <c r="L174" s="34"/>
      <c r="M174" s="34"/>
      <c r="N174" s="34"/>
      <c r="O174" s="34"/>
      <c r="P174" s="34"/>
    </row>
    <row r="176" spans="1:17" x14ac:dyDescent="0.3">
      <c r="A176" s="230" t="s">
        <v>1</v>
      </c>
      <c r="B176" s="232" t="s">
        <v>61</v>
      </c>
      <c r="C176" s="248" t="s">
        <v>24</v>
      </c>
      <c r="D176" s="233" t="s">
        <v>73</v>
      </c>
      <c r="E176" s="234" t="s">
        <v>77</v>
      </c>
      <c r="F176" s="235" t="s">
        <v>66</v>
      </c>
      <c r="G176" s="248" t="s">
        <v>93</v>
      </c>
    </row>
    <row r="177" spans="1:7" x14ac:dyDescent="0.3">
      <c r="A177" s="231"/>
      <c r="B177" s="232"/>
      <c r="C177" s="249"/>
      <c r="D177" s="233"/>
      <c r="E177" s="234"/>
      <c r="F177" s="236"/>
      <c r="G177" s="249"/>
    </row>
    <row r="178" spans="1:7" x14ac:dyDescent="0.3">
      <c r="A178" s="38">
        <f>C7</f>
        <v>3980850</v>
      </c>
      <c r="B178" s="117">
        <v>2E-3</v>
      </c>
      <c r="C178" s="101">
        <f>H6</f>
        <v>0.12590000000000001</v>
      </c>
      <c r="D178" s="101">
        <f>C178+B178</f>
        <v>0.12790000000000001</v>
      </c>
      <c r="E178" s="102">
        <f>B166-C4</f>
        <v>7</v>
      </c>
      <c r="F178" s="103">
        <f>A178*D178/365*E178</f>
        <v>9764.5342602739729</v>
      </c>
      <c r="G178" s="85">
        <f>A178+F178</f>
        <v>3990614.5342602739</v>
      </c>
    </row>
    <row r="179" spans="1:7" x14ac:dyDescent="0.3">
      <c r="A179" s="81"/>
      <c r="B179" s="106"/>
      <c r="C179" s="118"/>
      <c r="D179" s="118"/>
      <c r="E179" s="109"/>
      <c r="F179" s="110"/>
      <c r="G179" s="83"/>
    </row>
    <row r="180" spans="1:7" x14ac:dyDescent="0.3">
      <c r="A180" s="81"/>
      <c r="B180" s="106"/>
      <c r="C180" s="118"/>
      <c r="D180" s="118"/>
      <c r="E180" s="109"/>
      <c r="F180" s="110"/>
      <c r="G180" s="83"/>
    </row>
    <row r="194" spans="1:17" s="96" customFormat="1" ht="18" x14ac:dyDescent="0.35">
      <c r="A194" s="13" t="s">
        <v>106</v>
      </c>
      <c r="B194" s="14">
        <v>45197</v>
      </c>
    </row>
    <row r="195" spans="1:17" s="96" customFormat="1" x14ac:dyDescent="0.3"/>
    <row r="196" spans="1:17" x14ac:dyDescent="0.3">
      <c r="A196" s="4"/>
    </row>
    <row r="199" spans="1:17" x14ac:dyDescent="0.3">
      <c r="A199" s="4" t="s">
        <v>95</v>
      </c>
      <c r="B199" s="31"/>
      <c r="C199" s="31"/>
      <c r="D199" s="31"/>
      <c r="E199" s="24"/>
      <c r="F199" s="32"/>
      <c r="G199" s="33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1:17" x14ac:dyDescent="0.3">
      <c r="A200" s="275" t="s">
        <v>1</v>
      </c>
      <c r="B200" s="259" t="s">
        <v>61</v>
      </c>
      <c r="C200" s="260" t="s">
        <v>24</v>
      </c>
      <c r="D200" s="260"/>
      <c r="E200" s="261" t="s">
        <v>73</v>
      </c>
      <c r="F200" s="262" t="s">
        <v>77</v>
      </c>
      <c r="G200" s="263" t="s">
        <v>66</v>
      </c>
      <c r="H200" s="264"/>
      <c r="I200" s="264" t="s">
        <v>64</v>
      </c>
      <c r="J200" s="34"/>
      <c r="K200" s="34"/>
      <c r="L200" s="34"/>
      <c r="M200" s="34"/>
      <c r="N200" s="34"/>
      <c r="O200" s="34"/>
      <c r="P200" s="34"/>
    </row>
    <row r="201" spans="1:17" x14ac:dyDescent="0.3">
      <c r="A201" s="276"/>
      <c r="B201" s="259"/>
      <c r="C201" s="7" t="s">
        <v>74</v>
      </c>
      <c r="D201" s="72" t="s">
        <v>75</v>
      </c>
      <c r="E201" s="261"/>
      <c r="F201" s="262"/>
      <c r="G201" s="272"/>
      <c r="H201" s="267"/>
      <c r="I201" s="267"/>
      <c r="J201" s="34"/>
      <c r="K201" s="34"/>
      <c r="L201" s="34"/>
      <c r="M201" s="34"/>
      <c r="N201" s="34"/>
      <c r="O201" s="34"/>
      <c r="P201" s="34"/>
    </row>
    <row r="202" spans="1:17" x14ac:dyDescent="0.3">
      <c r="A202" s="224">
        <f>$C$7</f>
        <v>3980850</v>
      </c>
      <c r="B202" s="271">
        <v>2E-3</v>
      </c>
      <c r="C202" s="48">
        <v>0.12590000000000001</v>
      </c>
      <c r="D202" s="7" t="s">
        <v>43</v>
      </c>
      <c r="E202" s="6">
        <f>B202+C202</f>
        <v>0.12790000000000001</v>
      </c>
      <c r="F202" s="50">
        <v>7</v>
      </c>
      <c r="G202" s="251" t="s">
        <v>78</v>
      </c>
      <c r="H202" s="52">
        <f>A202*E202/365*F202</f>
        <v>9764.5342602739729</v>
      </c>
      <c r="I202" s="226">
        <f>A202+H202+H203</f>
        <v>4000478.317109589</v>
      </c>
      <c r="J202" s="34"/>
      <c r="K202" s="34"/>
      <c r="L202" s="34"/>
      <c r="M202" s="34"/>
      <c r="N202" s="34"/>
      <c r="O202" s="34"/>
      <c r="P202" s="34"/>
    </row>
    <row r="203" spans="1:17" x14ac:dyDescent="0.3">
      <c r="A203" s="224"/>
      <c r="B203" s="271"/>
      <c r="C203" s="48">
        <v>0.12720000000000001</v>
      </c>
      <c r="D203" s="7" t="s">
        <v>43</v>
      </c>
      <c r="E203" s="6">
        <f>B202+C203</f>
        <v>0.12920000000000001</v>
      </c>
      <c r="F203" s="129">
        <v>7</v>
      </c>
      <c r="G203" s="253"/>
      <c r="H203" s="52">
        <f>A202*E203/365*F203</f>
        <v>9863.7828493150701</v>
      </c>
      <c r="I203" s="227"/>
      <c r="J203" s="34"/>
      <c r="K203" s="34"/>
      <c r="L203" s="34"/>
      <c r="M203" s="34"/>
      <c r="N203" s="34"/>
      <c r="O203" s="34"/>
      <c r="P203" s="34"/>
    </row>
    <row r="205" spans="1:17" x14ac:dyDescent="0.3">
      <c r="A205" s="230" t="s">
        <v>1</v>
      </c>
      <c r="B205" s="232" t="s">
        <v>61</v>
      </c>
      <c r="C205" s="248" t="s">
        <v>24</v>
      </c>
      <c r="D205" s="233" t="s">
        <v>73</v>
      </c>
      <c r="E205" s="234" t="s">
        <v>77</v>
      </c>
      <c r="F205" s="235" t="s">
        <v>66</v>
      </c>
      <c r="G205" s="248" t="s">
        <v>93</v>
      </c>
    </row>
    <row r="206" spans="1:17" x14ac:dyDescent="0.3">
      <c r="A206" s="231"/>
      <c r="B206" s="232"/>
      <c r="C206" s="249"/>
      <c r="D206" s="233"/>
      <c r="E206" s="234"/>
      <c r="F206" s="236"/>
      <c r="G206" s="249"/>
    </row>
    <row r="207" spans="1:17" x14ac:dyDescent="0.3">
      <c r="A207" s="282">
        <f>C7</f>
        <v>3980850</v>
      </c>
      <c r="B207" s="117">
        <v>2E-3</v>
      </c>
      <c r="C207" s="101">
        <v>0.12590000000000001</v>
      </c>
      <c r="D207" s="101">
        <f>B207+C207</f>
        <v>0.12790000000000001</v>
      </c>
      <c r="E207" s="102">
        <v>7</v>
      </c>
      <c r="F207" s="103">
        <f>A207*D207/365*E207</f>
        <v>9764.5342602739729</v>
      </c>
      <c r="G207" s="228">
        <f>A207+F207+F208</f>
        <v>3992023.6460958906</v>
      </c>
    </row>
    <row r="208" spans="1:17" x14ac:dyDescent="0.3">
      <c r="A208" s="283"/>
      <c r="B208" s="117">
        <v>2E-3</v>
      </c>
      <c r="C208" s="101">
        <v>0.12720000000000001</v>
      </c>
      <c r="D208" s="101">
        <f>B208+C208</f>
        <v>0.12920000000000001</v>
      </c>
      <c r="E208" s="102">
        <v>1</v>
      </c>
      <c r="F208" s="103">
        <f>A207*D208/365*E208</f>
        <v>1409.1118356164386</v>
      </c>
      <c r="G208" s="229"/>
    </row>
    <row r="211" spans="1:17" ht="57.6" x14ac:dyDescent="0.3">
      <c r="A211" s="27" t="s">
        <v>19</v>
      </c>
      <c r="B211" s="27" t="s">
        <v>59</v>
      </c>
      <c r="C211" s="27" t="s">
        <v>22</v>
      </c>
      <c r="D211" s="27" t="s">
        <v>33</v>
      </c>
      <c r="E211" s="27" t="s">
        <v>51</v>
      </c>
      <c r="F211" s="27" t="s">
        <v>31</v>
      </c>
      <c r="G211" s="27" t="s">
        <v>45</v>
      </c>
      <c r="H211" s="27" t="s">
        <v>30</v>
      </c>
      <c r="I211" s="27" t="s">
        <v>50</v>
      </c>
      <c r="J211" s="27" t="s">
        <v>46</v>
      </c>
      <c r="K211" s="27" t="s">
        <v>60</v>
      </c>
      <c r="L211" s="27" t="s">
        <v>24</v>
      </c>
      <c r="M211" s="27" t="s">
        <v>32</v>
      </c>
      <c r="N211" s="27" t="s">
        <v>27</v>
      </c>
      <c r="O211" s="27" t="s">
        <v>35</v>
      </c>
      <c r="P211" s="27" t="s">
        <v>43</v>
      </c>
      <c r="Q211" s="27" t="s">
        <v>43</v>
      </c>
    </row>
    <row r="212" spans="1:17" ht="28.8" x14ac:dyDescent="0.3">
      <c r="A212" s="27" t="s">
        <v>18</v>
      </c>
      <c r="B212" s="27" t="s">
        <v>55</v>
      </c>
      <c r="C212" s="27" t="s">
        <v>21</v>
      </c>
      <c r="D212" s="27" t="s">
        <v>20</v>
      </c>
      <c r="E212" s="27" t="s">
        <v>52</v>
      </c>
      <c r="F212" s="27" t="s">
        <v>38</v>
      </c>
      <c r="G212" s="27" t="s">
        <v>44</v>
      </c>
      <c r="H212" s="27" t="s">
        <v>49</v>
      </c>
      <c r="I212" s="27" t="s">
        <v>47</v>
      </c>
      <c r="J212" s="27" t="s">
        <v>48</v>
      </c>
      <c r="K212" s="27" t="s">
        <v>37</v>
      </c>
      <c r="L212" s="27" t="s">
        <v>25</v>
      </c>
      <c r="M212" s="28" t="s">
        <v>39</v>
      </c>
      <c r="N212" s="27" t="s">
        <v>40</v>
      </c>
      <c r="O212" s="27" t="s">
        <v>42</v>
      </c>
      <c r="P212" s="27" t="s">
        <v>41</v>
      </c>
      <c r="Q212" s="27" t="s">
        <v>29</v>
      </c>
    </row>
    <row r="213" spans="1:17" x14ac:dyDescent="0.3">
      <c r="A213" s="5"/>
      <c r="B213" s="72">
        <v>6</v>
      </c>
      <c r="C213" s="5">
        <v>4373758402</v>
      </c>
      <c r="D213" s="7">
        <v>2</v>
      </c>
      <c r="E213" s="7" t="s">
        <v>53</v>
      </c>
      <c r="F213" s="7" t="s">
        <v>98</v>
      </c>
      <c r="G213" s="194">
        <v>15000</v>
      </c>
      <c r="H213" s="195">
        <v>266.6986</v>
      </c>
      <c r="I213" s="22">
        <v>4000479</v>
      </c>
      <c r="J213" s="22">
        <v>0</v>
      </c>
      <c r="K213" s="22">
        <v>4000478.32</v>
      </c>
      <c r="L213" s="86" t="s">
        <v>108</v>
      </c>
      <c r="M213" s="48">
        <f>I6</f>
        <v>0.12720000000000001</v>
      </c>
      <c r="N213" s="6">
        <v>2E-3</v>
      </c>
      <c r="O213" s="23">
        <v>45203</v>
      </c>
      <c r="P213" s="46">
        <f>M213+N213</f>
        <v>0.12920000000000001</v>
      </c>
      <c r="Q213" s="5" t="s">
        <v>28</v>
      </c>
    </row>
    <row r="233" spans="1:9" s="96" customFormat="1" ht="18" x14ac:dyDescent="0.35">
      <c r="A233" s="13" t="s">
        <v>107</v>
      </c>
      <c r="B233" s="14">
        <v>45203</v>
      </c>
    </row>
    <row r="234" spans="1:9" s="96" customFormat="1" x14ac:dyDescent="0.3"/>
    <row r="237" spans="1:9" s="87" customFormat="1" x14ac:dyDescent="0.3">
      <c r="A237" s="4" t="s">
        <v>95</v>
      </c>
      <c r="B237" s="97"/>
      <c r="C237" s="97"/>
      <c r="D237" s="97"/>
      <c r="E237" s="98"/>
      <c r="F237" s="99"/>
      <c r="G237" s="33"/>
      <c r="H237" s="100"/>
      <c r="I237" s="100"/>
    </row>
    <row r="238" spans="1:9" s="87" customFormat="1" x14ac:dyDescent="0.3">
      <c r="A238" s="230" t="s">
        <v>1</v>
      </c>
      <c r="B238" s="232" t="s">
        <v>61</v>
      </c>
      <c r="C238" s="221" t="s">
        <v>24</v>
      </c>
      <c r="D238" s="221"/>
      <c r="E238" s="233" t="s">
        <v>73</v>
      </c>
      <c r="F238" s="234" t="s">
        <v>77</v>
      </c>
      <c r="G238" s="235" t="s">
        <v>66</v>
      </c>
      <c r="H238" s="222"/>
      <c r="I238" s="222" t="s">
        <v>64</v>
      </c>
    </row>
    <row r="239" spans="1:9" s="87" customFormat="1" x14ac:dyDescent="0.3">
      <c r="A239" s="231"/>
      <c r="B239" s="232"/>
      <c r="C239" s="90" t="s">
        <v>74</v>
      </c>
      <c r="D239" s="67" t="s">
        <v>75</v>
      </c>
      <c r="E239" s="233"/>
      <c r="F239" s="234"/>
      <c r="G239" s="236"/>
      <c r="H239" s="223"/>
      <c r="I239" s="223"/>
    </row>
    <row r="240" spans="1:9" s="87" customFormat="1" x14ac:dyDescent="0.3">
      <c r="A240" s="224">
        <f>C7</f>
        <v>3980850</v>
      </c>
      <c r="B240" s="225">
        <v>2E-3</v>
      </c>
      <c r="C240" s="48">
        <v>0.12590000000000001</v>
      </c>
      <c r="D240" s="90" t="s">
        <v>43</v>
      </c>
      <c r="E240" s="101">
        <f>B240+C240</f>
        <v>0.12790000000000001</v>
      </c>
      <c r="F240" s="102">
        <v>7</v>
      </c>
      <c r="G240" s="251" t="s">
        <v>78</v>
      </c>
      <c r="H240" s="103">
        <f>A240*E240/365*F240</f>
        <v>9764.5342602739729</v>
      </c>
      <c r="I240" s="226">
        <f>A240+H240+H241</f>
        <v>4000478.317109589</v>
      </c>
    </row>
    <row r="241" spans="1:17" s="87" customFormat="1" x14ac:dyDescent="0.3">
      <c r="A241" s="224"/>
      <c r="B241" s="225"/>
      <c r="C241" s="197">
        <f>I6</f>
        <v>0.12720000000000001</v>
      </c>
      <c r="D241" s="90" t="s">
        <v>43</v>
      </c>
      <c r="E241" s="101">
        <f>B240+C241</f>
        <v>0.12920000000000001</v>
      </c>
      <c r="F241" s="102">
        <v>7</v>
      </c>
      <c r="G241" s="253"/>
      <c r="H241" s="103">
        <f>A240*E241/365*F241</f>
        <v>9863.7828493150701</v>
      </c>
      <c r="I241" s="227"/>
    </row>
    <row r="242" spans="1:17" s="87" customFormat="1" x14ac:dyDescent="0.3">
      <c r="A242" s="81"/>
      <c r="B242" s="106"/>
      <c r="C242" s="107"/>
      <c r="D242" s="108"/>
      <c r="E242" s="98"/>
      <c r="F242" s="109"/>
      <c r="G242" s="82"/>
      <c r="H242" s="110"/>
      <c r="I242" s="107"/>
    </row>
    <row r="243" spans="1:17" s="87" customFormat="1" x14ac:dyDescent="0.3"/>
    <row r="244" spans="1:17" s="87" customFormat="1" x14ac:dyDescent="0.3">
      <c r="A244" s="230" t="s">
        <v>1</v>
      </c>
      <c r="B244" s="232" t="s">
        <v>61</v>
      </c>
      <c r="C244" s="248" t="s">
        <v>24</v>
      </c>
      <c r="D244" s="233" t="s">
        <v>73</v>
      </c>
      <c r="E244" s="234" t="s">
        <v>77</v>
      </c>
      <c r="F244" s="235" t="s">
        <v>66</v>
      </c>
      <c r="G244" s="248" t="s">
        <v>93</v>
      </c>
    </row>
    <row r="245" spans="1:17" s="87" customFormat="1" x14ac:dyDescent="0.3">
      <c r="A245" s="231"/>
      <c r="B245" s="232"/>
      <c r="C245" s="249"/>
      <c r="D245" s="233"/>
      <c r="E245" s="234"/>
      <c r="F245" s="236"/>
      <c r="G245" s="249"/>
    </row>
    <row r="246" spans="1:17" s="87" customFormat="1" x14ac:dyDescent="0.3">
      <c r="A246" s="282">
        <f>C7</f>
        <v>3980850</v>
      </c>
      <c r="B246" s="117">
        <v>2E-3</v>
      </c>
      <c r="C246" s="101">
        <v>0.12590000000000001</v>
      </c>
      <c r="D246" s="101">
        <f>B246+C246</f>
        <v>0.12790000000000001</v>
      </c>
      <c r="E246" s="143">
        <v>7</v>
      </c>
      <c r="F246" s="199">
        <f>A246*D246/365*E246</f>
        <v>9764.5342602739729</v>
      </c>
      <c r="G246" s="228">
        <f>A246+F246+F247</f>
        <v>4000478.317109589</v>
      </c>
    </row>
    <row r="247" spans="1:17" s="87" customFormat="1" x14ac:dyDescent="0.3">
      <c r="A247" s="283"/>
      <c r="B247" s="117">
        <v>2E-3</v>
      </c>
      <c r="C247" s="101">
        <v>0.12720000000000001</v>
      </c>
      <c r="D247" s="101">
        <f>B247+C247</f>
        <v>0.12920000000000001</v>
      </c>
      <c r="E247" s="143">
        <v>7</v>
      </c>
      <c r="F247" s="199">
        <f>A246*D247/365*E247</f>
        <v>9863.7828493150701</v>
      </c>
      <c r="G247" s="229"/>
    </row>
    <row r="248" spans="1:17" s="87" customFormat="1" x14ac:dyDescent="0.3"/>
    <row r="249" spans="1:17" s="87" customFormat="1" x14ac:dyDescent="0.3"/>
    <row r="250" spans="1:17" s="87" customFormat="1" ht="57.6" x14ac:dyDescent="0.3">
      <c r="A250" s="113" t="s">
        <v>19</v>
      </c>
      <c r="B250" s="113" t="s">
        <v>59</v>
      </c>
      <c r="C250" s="113" t="s">
        <v>22</v>
      </c>
      <c r="D250" s="113" t="s">
        <v>33</v>
      </c>
      <c r="E250" s="113" t="s">
        <v>51</v>
      </c>
      <c r="F250" s="113" t="s">
        <v>31</v>
      </c>
      <c r="G250" s="113" t="s">
        <v>45</v>
      </c>
      <c r="H250" s="113" t="s">
        <v>30</v>
      </c>
      <c r="I250" s="113" t="s">
        <v>50</v>
      </c>
      <c r="J250" s="113" t="s">
        <v>46</v>
      </c>
      <c r="K250" s="113" t="s">
        <v>60</v>
      </c>
      <c r="L250" s="113" t="s">
        <v>24</v>
      </c>
      <c r="M250" s="113" t="s">
        <v>32</v>
      </c>
      <c r="N250" s="113" t="s">
        <v>27</v>
      </c>
      <c r="O250" s="113" t="s">
        <v>35</v>
      </c>
      <c r="P250" s="113" t="s">
        <v>43</v>
      </c>
      <c r="Q250" s="113" t="s">
        <v>43</v>
      </c>
    </row>
    <row r="251" spans="1:17" s="87" customFormat="1" ht="28.8" x14ac:dyDescent="0.3">
      <c r="A251" s="113" t="s">
        <v>18</v>
      </c>
      <c r="B251" s="113" t="s">
        <v>55</v>
      </c>
      <c r="C251" s="113" t="s">
        <v>21</v>
      </c>
      <c r="D251" s="113" t="s">
        <v>20</v>
      </c>
      <c r="E251" s="113" t="s">
        <v>52</v>
      </c>
      <c r="F251" s="113" t="s">
        <v>38</v>
      </c>
      <c r="G251" s="113" t="s">
        <v>44</v>
      </c>
      <c r="H251" s="113" t="s">
        <v>49</v>
      </c>
      <c r="I251" s="113" t="s">
        <v>47</v>
      </c>
      <c r="J251" s="113" t="s">
        <v>48</v>
      </c>
      <c r="K251" s="113" t="s">
        <v>37</v>
      </c>
      <c r="L251" s="113" t="s">
        <v>25</v>
      </c>
      <c r="M251" s="115" t="s">
        <v>39</v>
      </c>
      <c r="N251" s="113" t="s">
        <v>40</v>
      </c>
      <c r="O251" s="113" t="s">
        <v>42</v>
      </c>
      <c r="P251" s="113" t="s">
        <v>41</v>
      </c>
      <c r="Q251" s="113" t="s">
        <v>29</v>
      </c>
    </row>
    <row r="252" spans="1:17" s="87" customFormat="1" x14ac:dyDescent="0.3">
      <c r="A252" s="111"/>
      <c r="B252" s="90">
        <v>1</v>
      </c>
      <c r="C252" s="5">
        <v>4373758402</v>
      </c>
      <c r="D252" s="90">
        <v>2</v>
      </c>
      <c r="E252" s="90" t="s">
        <v>53</v>
      </c>
      <c r="F252" s="90" t="s">
        <v>98</v>
      </c>
      <c r="G252" s="194">
        <v>15000</v>
      </c>
      <c r="H252" s="195">
        <v>266.69799999999998</v>
      </c>
      <c r="I252" s="22">
        <f>I240</f>
        <v>4000478.317109589</v>
      </c>
      <c r="J252" s="22">
        <v>0</v>
      </c>
      <c r="K252" s="22">
        <f>I252+J252</f>
        <v>4000478.317109589</v>
      </c>
      <c r="L252" s="121" t="s">
        <v>108</v>
      </c>
      <c r="M252" s="198">
        <v>0.1268</v>
      </c>
      <c r="N252" s="101">
        <v>2E-3</v>
      </c>
      <c r="O252" s="112">
        <v>45203</v>
      </c>
      <c r="P252" s="46">
        <f>M252+N252</f>
        <v>0.1288</v>
      </c>
      <c r="Q252" s="111" t="s">
        <v>28</v>
      </c>
    </row>
  </sheetData>
  <mergeCells count="137">
    <mergeCell ref="G244:G245"/>
    <mergeCell ref="A246:A247"/>
    <mergeCell ref="G246:G247"/>
    <mergeCell ref="I238:I239"/>
    <mergeCell ref="A240:A241"/>
    <mergeCell ref="B240:B241"/>
    <mergeCell ref="I240:I241"/>
    <mergeCell ref="A244:A245"/>
    <mergeCell ref="B244:B245"/>
    <mergeCell ref="C244:C245"/>
    <mergeCell ref="D244:D245"/>
    <mergeCell ref="E244:E245"/>
    <mergeCell ref="F244:F245"/>
    <mergeCell ref="A238:A239"/>
    <mergeCell ref="B238:B239"/>
    <mergeCell ref="C238:D238"/>
    <mergeCell ref="E238:E239"/>
    <mergeCell ref="F238:F239"/>
    <mergeCell ref="G238:H239"/>
    <mergeCell ref="G240:G241"/>
    <mergeCell ref="F205:F206"/>
    <mergeCell ref="G205:G206"/>
    <mergeCell ref="A207:A208"/>
    <mergeCell ref="E205:E206"/>
    <mergeCell ref="D205:D206"/>
    <mergeCell ref="C205:C206"/>
    <mergeCell ref="B205:B206"/>
    <mergeCell ref="A205:A206"/>
    <mergeCell ref="G207:G208"/>
    <mergeCell ref="A202:A203"/>
    <mergeCell ref="B202:B203"/>
    <mergeCell ref="I202:I203"/>
    <mergeCell ref="F176:F177"/>
    <mergeCell ref="G176:G177"/>
    <mergeCell ref="A200:A201"/>
    <mergeCell ref="B200:B201"/>
    <mergeCell ref="C200:D200"/>
    <mergeCell ref="E200:E201"/>
    <mergeCell ref="F200:F201"/>
    <mergeCell ref="G200:H201"/>
    <mergeCell ref="G202:G203"/>
    <mergeCell ref="A173:A174"/>
    <mergeCell ref="B173:B174"/>
    <mergeCell ref="I173:I174"/>
    <mergeCell ref="A176:A177"/>
    <mergeCell ref="B176:B177"/>
    <mergeCell ref="C176:C177"/>
    <mergeCell ref="D176:D177"/>
    <mergeCell ref="E176:E177"/>
    <mergeCell ref="I200:I201"/>
    <mergeCell ref="A171:A172"/>
    <mergeCell ref="B171:B172"/>
    <mergeCell ref="C171:D171"/>
    <mergeCell ref="E171:E172"/>
    <mergeCell ref="F171:F172"/>
    <mergeCell ref="G171:H172"/>
    <mergeCell ref="I171:I172"/>
    <mergeCell ref="I142:I143"/>
    <mergeCell ref="A144:A145"/>
    <mergeCell ref="B144:B145"/>
    <mergeCell ref="I144:I145"/>
    <mergeCell ref="A147:A148"/>
    <mergeCell ref="B147:B148"/>
    <mergeCell ref="C147:C148"/>
    <mergeCell ref="D147:D148"/>
    <mergeCell ref="E147:E148"/>
    <mergeCell ref="F147:F148"/>
    <mergeCell ref="G147:G148"/>
    <mergeCell ref="A119:A120"/>
    <mergeCell ref="B119:B120"/>
    <mergeCell ref="C119:C120"/>
    <mergeCell ref="D119:D120"/>
    <mergeCell ref="E119:E120"/>
    <mergeCell ref="F119:F120"/>
    <mergeCell ref="G119:G120"/>
    <mergeCell ref="A142:A143"/>
    <mergeCell ref="B142:B143"/>
    <mergeCell ref="C142:D142"/>
    <mergeCell ref="E142:E143"/>
    <mergeCell ref="F142:F143"/>
    <mergeCell ref="G142:H143"/>
    <mergeCell ref="A83:A84"/>
    <mergeCell ref="B83:B84"/>
    <mergeCell ref="I83:I84"/>
    <mergeCell ref="A86:A87"/>
    <mergeCell ref="B86:B87"/>
    <mergeCell ref="C86:C87"/>
    <mergeCell ref="D86:D87"/>
    <mergeCell ref="E86:E87"/>
    <mergeCell ref="F86:F87"/>
    <mergeCell ref="G86:G87"/>
    <mergeCell ref="A114:A115"/>
    <mergeCell ref="B114:B115"/>
    <mergeCell ref="C114:D114"/>
    <mergeCell ref="E114:E115"/>
    <mergeCell ref="F114:F115"/>
    <mergeCell ref="G114:H115"/>
    <mergeCell ref="I114:I115"/>
    <mergeCell ref="A116:A117"/>
    <mergeCell ref="B116:B117"/>
    <mergeCell ref="I116:I117"/>
    <mergeCell ref="A51:A52"/>
    <mergeCell ref="B51:B52"/>
    <mergeCell ref="I51:I52"/>
    <mergeCell ref="G54:G55"/>
    <mergeCell ref="A81:A82"/>
    <mergeCell ref="B81:B82"/>
    <mergeCell ref="C81:D81"/>
    <mergeCell ref="E81:E82"/>
    <mergeCell ref="F81:F82"/>
    <mergeCell ref="G81:H82"/>
    <mergeCell ref="A54:A55"/>
    <mergeCell ref="B54:B55"/>
    <mergeCell ref="C54:C55"/>
    <mergeCell ref="D54:D55"/>
    <mergeCell ref="E54:E55"/>
    <mergeCell ref="F54:F55"/>
    <mergeCell ref="I81:I82"/>
    <mergeCell ref="E7:N7"/>
    <mergeCell ref="A16:A17"/>
    <mergeCell ref="B16:B17"/>
    <mergeCell ref="J16:J17"/>
    <mergeCell ref="J14:J15"/>
    <mergeCell ref="A49:A50"/>
    <mergeCell ref="B49:B50"/>
    <mergeCell ref="C49:D49"/>
    <mergeCell ref="E49:E50"/>
    <mergeCell ref="F49:F50"/>
    <mergeCell ref="G49:H50"/>
    <mergeCell ref="I49:I50"/>
    <mergeCell ref="A14:A15"/>
    <mergeCell ref="B14:B15"/>
    <mergeCell ref="C14:D14"/>
    <mergeCell ref="E14:E15"/>
    <mergeCell ref="F14:F15"/>
    <mergeCell ref="G14:H15"/>
    <mergeCell ref="I14:I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1. ЦК 7дн RREFKYER</vt:lpstr>
      <vt:lpstr>2. безЦК 7дн RREFKYER</vt:lpstr>
      <vt:lpstr>3. ЦК 7дн rusfarON</vt:lpstr>
      <vt:lpstr>3.1 ЦК Y1 rusfarON</vt:lpstr>
      <vt:lpstr>3.1 ЦК Y2 rusfarON</vt:lpstr>
      <vt:lpstr>4 безЦК 7дн rusfarON</vt:lpstr>
      <vt:lpstr>4.1. и 4.2 без ЦК S0_S01_S02</vt:lpstr>
      <vt:lpstr>5. ЦК 14дн 1W</vt:lpstr>
      <vt:lpstr>6. безЦК 14дн 1W</vt:lpstr>
    </vt:vector>
  </TitlesOfParts>
  <Company>MOEX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Берестовой Роман Михайлович</dc:creator>
  <cp:lastModifiedBy>Кропанцев Константин Петрович</cp:lastModifiedBy>
  <dcterms:created xsi:type="dcterms:W3CDTF">2023-09-15T11:27:31Z</dcterms:created>
  <dcterms:modified xsi:type="dcterms:W3CDTF">2023-12-12T10:56:23Z</dcterms:modified>
</cp:coreProperties>
</file>